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11460" tabRatio="917" activeTab="20"/>
  </bookViews>
  <sheets>
    <sheet name="МЛ" sheetId="1" r:id="rId1"/>
    <sheet name="5YO Pr" sheetId="2" r:id="rId2"/>
    <sheet name="6YO Pr" sheetId="3" r:id="rId3"/>
    <sheet name="P Team" sheetId="4" r:id="rId4"/>
    <sheet name="Ch Pr B" sheetId="5" r:id="rId5"/>
    <sheet name="5YO F" sheetId="6" r:id="rId6"/>
    <sheet name="6YO F" sheetId="7" r:id="rId7"/>
    <sheet name="J Team" sheetId="8" r:id="rId8"/>
    <sheet name="St G" sheetId="9" r:id="rId9"/>
    <sheet name="P Ind" sheetId="10" r:id="rId10"/>
    <sheet name="Ch Team" sheetId="11" r:id="rId11"/>
    <sheet name="J Ind" sheetId="12" r:id="rId12"/>
    <sheet name="Int I" sheetId="13" r:id="rId13"/>
    <sheet name="Ch Ind" sheetId="14" r:id="rId14"/>
    <sheet name="P F" sheetId="15" r:id="rId15"/>
    <sheet name="J F" sheetId="16" r:id="rId16"/>
    <sheet name="Int I F" sheetId="17" r:id="rId17"/>
    <sheet name="CH" sheetId="18" r:id="rId18"/>
    <sheet name="Р" sheetId="19" r:id="rId19"/>
    <sheet name="J" sheetId="20" r:id="rId20"/>
    <sheet name="CDI" sheetId="21" r:id="rId21"/>
  </sheets>
  <definedNames>
    <definedName name="_xlnm.Print_Area" localSheetId="13">'Ch Ind'!$A$1:$AJ$19</definedName>
    <definedName name="_xlnm.Print_Area" localSheetId="10">'Ch Team'!$A$1:$AJ$19</definedName>
    <definedName name="_xlnm.Print_Area" localSheetId="12">'Int I'!$A$1:$AD$23</definedName>
    <definedName name="_xlnm.Print_Area" localSheetId="11">'J Ind'!$A$1:$AJ$27</definedName>
    <definedName name="_xlnm.Print_Area" localSheetId="7">'J Team'!$A$1:$AJ$27</definedName>
    <definedName name="_xlnm.Print_Area" localSheetId="9">'P Ind'!$A$1:$AJ$18</definedName>
    <definedName name="_xlnm.Print_Area" localSheetId="0">'МЛ'!$A$1:$P$48</definedName>
  </definedNames>
  <calcPr fullCalcOnLoad="1" refMode="R1C1"/>
</workbook>
</file>

<file path=xl/sharedStrings.xml><?xml version="1.0" encoding="utf-8"?>
<sst xmlns="http://schemas.openxmlformats.org/spreadsheetml/2006/main" count="4071" uniqueCount="976">
  <si>
    <r>
      <t>Yulia</t>
    </r>
    <r>
      <rPr>
        <sz val="8"/>
        <rFont val="Verdana"/>
        <family val="2"/>
      </rPr>
      <t xml:space="preserve">
Юлия</t>
    </r>
  </si>
  <si>
    <r>
      <t>GRIGORIEVA</t>
    </r>
    <r>
      <rPr>
        <sz val="8"/>
        <rFont val="Verdana"/>
        <family val="2"/>
      </rPr>
      <t xml:space="preserve">
ГРИГОРЬЕВА, 2003</t>
    </r>
  </si>
  <si>
    <t>10141099
005603</t>
  </si>
  <si>
    <r>
      <t xml:space="preserve">Vasilisa
</t>
    </r>
    <r>
      <rPr>
        <sz val="8"/>
        <rFont val="Verdana"/>
        <family val="2"/>
      </rPr>
      <t>Василиса</t>
    </r>
  </si>
  <si>
    <r>
      <t xml:space="preserve">LANTSOVA
</t>
    </r>
    <r>
      <rPr>
        <sz val="8"/>
        <rFont val="Verdana"/>
        <family val="2"/>
      </rPr>
      <t>ЛАНЦОВА, 2003</t>
    </r>
  </si>
  <si>
    <r>
      <t xml:space="preserve">EKROTH
</t>
    </r>
    <r>
      <rPr>
        <sz val="8"/>
        <rFont val="Verdana"/>
        <family val="2"/>
      </rPr>
      <t>ЭКРОС, 2002</t>
    </r>
  </si>
  <si>
    <t>105GA43
007429</t>
  </si>
  <si>
    <r>
      <t xml:space="preserve">DEDAP
</t>
    </r>
    <r>
      <rPr>
        <sz val="8"/>
        <rFont val="Verdana"/>
        <family val="2"/>
      </rPr>
      <t>ДЕДАП</t>
    </r>
  </si>
  <si>
    <t>DUSSH №9, Cherepovets
ДЮСШ №9, Череповец</t>
  </si>
  <si>
    <t>RWB
РВП</t>
  </si>
  <si>
    <t xml:space="preserve">Dantist
Дантист </t>
  </si>
  <si>
    <t>10141046
007502</t>
  </si>
  <si>
    <r>
      <t>Anastasiya</t>
    </r>
    <r>
      <rPr>
        <sz val="8"/>
        <rFont val="Verdana"/>
        <family val="2"/>
      </rPr>
      <t xml:space="preserve">
Анастасия</t>
    </r>
  </si>
  <si>
    <r>
      <t>RESPEKT</t>
    </r>
    <r>
      <rPr>
        <sz val="8"/>
        <rFont val="Verdana"/>
        <family val="2"/>
      </rPr>
      <t xml:space="preserve">
РЕСПЕКТ</t>
    </r>
  </si>
  <si>
    <r>
      <t>LEPPENEN</t>
    </r>
    <r>
      <rPr>
        <sz val="8"/>
        <rFont val="Verdana"/>
        <family val="2"/>
      </rPr>
      <t xml:space="preserve">
ЛЕППЕНЕН, 2002</t>
    </r>
  </si>
  <si>
    <r>
      <t xml:space="preserve">Valentina
</t>
    </r>
    <r>
      <rPr>
        <sz val="8"/>
        <rFont val="Verdana"/>
        <family val="2"/>
      </rPr>
      <t>Валентина</t>
    </r>
  </si>
  <si>
    <r>
      <t xml:space="preserve">POTAPOVA
</t>
    </r>
    <r>
      <rPr>
        <sz val="8"/>
        <rFont val="Verdana"/>
        <family val="2"/>
      </rPr>
      <t>ПОТАПОВА, 2004</t>
    </r>
  </si>
  <si>
    <t>10138118
001104</t>
  </si>
  <si>
    <t>DAMIRO Z
ДАМИРО Z</t>
  </si>
  <si>
    <t>105DK67
004703</t>
  </si>
  <si>
    <t>Shvydkina S.
Швыдкина С.</t>
  </si>
  <si>
    <t>BWB
Бельг.тепл.</t>
  </si>
  <si>
    <t>Olympic Ramiro
Олимпик Рамиро</t>
  </si>
  <si>
    <r>
      <t xml:space="preserve">Anna
</t>
    </r>
    <r>
      <rPr>
        <sz val="8"/>
        <rFont val="Verdana"/>
        <family val="2"/>
      </rPr>
      <t>Анна</t>
    </r>
  </si>
  <si>
    <r>
      <t xml:space="preserve">PRONINA
</t>
    </r>
    <r>
      <rPr>
        <sz val="8"/>
        <rFont val="Verdana"/>
        <family val="2"/>
      </rPr>
      <t>ПРОНИНА, 2004</t>
    </r>
  </si>
  <si>
    <t>LIST OF RIDERS AND HORSES</t>
  </si>
  <si>
    <t>LIST OF VETERINARY INSPECTION</t>
  </si>
  <si>
    <t>Saint Petersburg (RUS)</t>
  </si>
  <si>
    <t>No</t>
  </si>
  <si>
    <t>Show Reg. No</t>
  </si>
  <si>
    <t>Competition</t>
  </si>
  <si>
    <t>Competitor
FEI ID</t>
  </si>
  <si>
    <t>Competitor
First name</t>
  </si>
  <si>
    <t>Competitor
Family name</t>
  </si>
  <si>
    <t>Nationality</t>
  </si>
  <si>
    <t>Horse 
FEI ID</t>
  </si>
  <si>
    <t>Horse Complete Name</t>
  </si>
  <si>
    <t>Horse Owner</t>
  </si>
  <si>
    <t>Breed</t>
  </si>
  <si>
    <t>Country of Birth</t>
  </si>
  <si>
    <t>Sex/ Age</t>
  </si>
  <si>
    <t>Colour</t>
  </si>
  <si>
    <t>Results of the  Veterinary Inspection</t>
  </si>
  <si>
    <t>CDI2*</t>
  </si>
  <si>
    <t>10095042
027597</t>
  </si>
  <si>
    <r>
      <t xml:space="preserve">Anastasia
</t>
    </r>
    <r>
      <rPr>
        <sz val="8"/>
        <rFont val="Verdana"/>
        <family val="2"/>
      </rPr>
      <t>Анастасия</t>
    </r>
  </si>
  <si>
    <r>
      <t xml:space="preserve">KHUDOKORMOVA
</t>
    </r>
    <r>
      <rPr>
        <sz val="8"/>
        <rFont val="Verdana"/>
        <family val="2"/>
      </rPr>
      <t>ХУДОКОРМОВА, 1997</t>
    </r>
  </si>
  <si>
    <t>RUS</t>
  </si>
  <si>
    <t>102YV87
004087</t>
  </si>
  <si>
    <r>
      <t xml:space="preserve">NEVSKIY
</t>
    </r>
    <r>
      <rPr>
        <sz val="8"/>
        <rFont val="Verdana"/>
        <family val="2"/>
      </rPr>
      <t>НЕВСКИЙ</t>
    </r>
  </si>
  <si>
    <t>Borodina S.
Бородина С.</t>
  </si>
  <si>
    <t>HB
Полукр.</t>
  </si>
  <si>
    <t>RUS 
Россия</t>
  </si>
  <si>
    <t>G/03
мер/03</t>
  </si>
  <si>
    <t>Black 
вороная</t>
  </si>
  <si>
    <t>Zaalkening
Залькенинг</t>
  </si>
  <si>
    <r>
      <t xml:space="preserve">Anna 
</t>
    </r>
    <r>
      <rPr>
        <sz val="8"/>
        <rFont val="Verdana"/>
        <family val="2"/>
      </rPr>
      <t>Анна</t>
    </r>
  </si>
  <si>
    <r>
      <t xml:space="preserve">KOZLOVSKAYA
</t>
    </r>
    <r>
      <rPr>
        <sz val="8"/>
        <rFont val="Verdana"/>
        <family val="2"/>
      </rPr>
      <t>КОЗЛОВСКАЯ</t>
    </r>
  </si>
  <si>
    <r>
      <t xml:space="preserve">PRIBOY 
</t>
    </r>
    <r>
      <rPr>
        <sz val="8"/>
        <rFont val="Verdana"/>
        <family val="2"/>
      </rPr>
      <t>ПРИБОЙ</t>
    </r>
  </si>
  <si>
    <t>Selezneva O.
Селезнева О.</t>
  </si>
  <si>
    <t>HANN 
Ганн.</t>
  </si>
  <si>
    <t>S/03
жер/03</t>
  </si>
  <si>
    <t>Вay 
гнедая</t>
  </si>
  <si>
    <t>Grand
Гранд</t>
  </si>
  <si>
    <t>10116096
042298</t>
  </si>
  <si>
    <r>
      <t xml:space="preserve">Ekaterina
</t>
    </r>
    <r>
      <rPr>
        <sz val="8"/>
        <rFont val="Verdana"/>
        <family val="2"/>
      </rPr>
      <t>Екатерина</t>
    </r>
  </si>
  <si>
    <r>
      <t xml:space="preserve">MELNIKOVA
</t>
    </r>
    <r>
      <rPr>
        <sz val="8"/>
        <rFont val="Verdana"/>
        <family val="2"/>
      </rPr>
      <t>МЕЛЬНИКОВА, 1998</t>
    </r>
  </si>
  <si>
    <t>103FY07
012850</t>
  </si>
  <si>
    <r>
      <t xml:space="preserve">ROMANSON
</t>
    </r>
    <r>
      <rPr>
        <sz val="8"/>
        <rFont val="Verdana"/>
        <family val="2"/>
      </rPr>
      <t>РОМАНСОН</t>
    </r>
  </si>
  <si>
    <t>Yanson T
Янсон Т.</t>
  </si>
  <si>
    <t>MDA
Молдова</t>
  </si>
  <si>
    <t>G/07
мер/07</t>
  </si>
  <si>
    <t>Black
вороная</t>
  </si>
  <si>
    <t>Kumir
Кумир</t>
  </si>
  <si>
    <t>10104177
012389</t>
  </si>
  <si>
    <r>
      <t xml:space="preserve">Ksenia
</t>
    </r>
    <r>
      <rPr>
        <sz val="8"/>
        <rFont val="Verdana"/>
        <family val="2"/>
      </rPr>
      <t>Ксения</t>
    </r>
  </si>
  <si>
    <r>
      <t xml:space="preserve">MELNIKOVA
</t>
    </r>
    <r>
      <rPr>
        <sz val="8"/>
        <rFont val="Verdana"/>
        <family val="2"/>
      </rPr>
      <t>МЕЛЬНИКОВА</t>
    </r>
  </si>
  <si>
    <t>104GH16
007676</t>
  </si>
  <si>
    <r>
      <t xml:space="preserve">PAREKSS
</t>
    </r>
    <r>
      <rPr>
        <sz val="8"/>
        <rFont val="Verdana"/>
        <family val="2"/>
      </rPr>
      <t>ПАРЕКС</t>
    </r>
  </si>
  <si>
    <t>Melnikova K.
Мельникова К.</t>
  </si>
  <si>
    <t>LATV
Латв.</t>
  </si>
  <si>
    <t>LAT 
Латвия</t>
  </si>
  <si>
    <t>Paezano
Паэзано</t>
  </si>
  <si>
    <t>NED
Нидерланды</t>
  </si>
  <si>
    <t>G/04
мер/04</t>
  </si>
  <si>
    <r>
      <t xml:space="preserve">Irina 
</t>
    </r>
    <r>
      <rPr>
        <sz val="8"/>
        <rFont val="Verdana"/>
        <family val="2"/>
      </rPr>
      <t>Ирина</t>
    </r>
  </si>
  <si>
    <r>
      <t xml:space="preserve">SAVELYEVA
</t>
    </r>
    <r>
      <rPr>
        <sz val="8"/>
        <rFont val="Verdana"/>
        <family val="2"/>
      </rPr>
      <t>САВЕЛЬЕВА</t>
    </r>
  </si>
  <si>
    <r>
      <t xml:space="preserve">ZUMBERTO
</t>
    </r>
    <r>
      <rPr>
        <sz val="8"/>
        <rFont val="Verdana"/>
        <family val="2"/>
      </rPr>
      <t>ЗУМБЕРТО</t>
    </r>
  </si>
  <si>
    <t>Strpanova I.
Степанова И.</t>
  </si>
  <si>
    <t>KWPN
Голл.тепл.</t>
  </si>
  <si>
    <t>NED
Голландия</t>
  </si>
  <si>
    <t>Caricello
Каричелло</t>
  </si>
  <si>
    <r>
      <t xml:space="preserve">Yulia
</t>
    </r>
    <r>
      <rPr>
        <sz val="8"/>
        <rFont val="Verdana"/>
        <family val="2"/>
      </rPr>
      <t>Юлия</t>
    </r>
  </si>
  <si>
    <r>
      <t xml:space="preserve">SEMENOVA
</t>
    </r>
    <r>
      <rPr>
        <sz val="8"/>
        <rFont val="Verdana"/>
        <family val="2"/>
      </rPr>
      <t>СЕМЕНОВА</t>
    </r>
  </si>
  <si>
    <r>
      <t xml:space="preserve">LUMPAZI 
</t>
    </r>
    <r>
      <rPr>
        <sz val="8"/>
        <rFont val="Verdana"/>
        <family val="2"/>
      </rPr>
      <t>ЛУМПАЦИ</t>
    </r>
  </si>
  <si>
    <t>Rogova A.
Рогова А.</t>
  </si>
  <si>
    <t>GER
Германия</t>
  </si>
  <si>
    <t>G/08
мер/08</t>
  </si>
  <si>
    <t>Lauries Crusador
Лауриас Крусадор</t>
  </si>
  <si>
    <r>
      <t xml:space="preserve">Natalia
</t>
    </r>
    <r>
      <rPr>
        <sz val="8"/>
        <rFont val="Verdana"/>
        <family val="2"/>
      </rPr>
      <t>Наталья</t>
    </r>
  </si>
  <si>
    <r>
      <t xml:space="preserve">SINILNIKOVA
</t>
    </r>
    <r>
      <rPr>
        <sz val="8"/>
        <rFont val="Verdana"/>
        <family val="2"/>
      </rPr>
      <t>СИНИЛЬНИКОВА</t>
    </r>
  </si>
  <si>
    <r>
      <t xml:space="preserve">HAWK'S FLIGHT
</t>
    </r>
    <r>
      <rPr>
        <sz val="8"/>
        <rFont val="Verdana"/>
        <family val="2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</si>
  <si>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</si>
  <si>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</si>
  <si>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</si>
  <si>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</si>
  <si>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t>10095860
028297</t>
  </si>
  <si>
    <r>
      <t xml:space="preserve">Roksana
</t>
    </r>
    <r>
      <rPr>
        <sz val="8"/>
        <rFont val="Verdana"/>
        <family val="2"/>
      </rPr>
      <t>Роксана</t>
    </r>
  </si>
  <si>
    <r>
      <t xml:space="preserve">SIVANOVA
</t>
    </r>
    <r>
      <rPr>
        <sz val="8"/>
        <rFont val="Verdana"/>
        <family val="2"/>
      </rPr>
      <t>СИВАНОВА, 1997</t>
    </r>
  </si>
  <si>
    <t>103PU39
009246</t>
  </si>
  <si>
    <r>
      <t xml:space="preserve">LEANDRO 3
</t>
    </r>
    <r>
      <rPr>
        <sz val="8"/>
        <rFont val="Verdana"/>
        <family val="2"/>
      </rPr>
      <t>ЛЕАНДРО 3</t>
    </r>
  </si>
  <si>
    <t>Sivanov V.
Сиванов В.</t>
  </si>
  <si>
    <t>HOLST 
Голшт.</t>
  </si>
  <si>
    <t>GER Германия</t>
  </si>
  <si>
    <t>G/00
мер/00</t>
  </si>
  <si>
    <t>Dark Bay
т.гнед.</t>
  </si>
  <si>
    <t>Linaro
Линаро</t>
  </si>
  <si>
    <t>10079170
010691</t>
  </si>
  <si>
    <r>
      <t xml:space="preserve">Alyona 
</t>
    </r>
    <r>
      <rPr>
        <sz val="8"/>
        <rFont val="Verdana"/>
        <family val="2"/>
      </rPr>
      <t>Алена</t>
    </r>
  </si>
  <si>
    <r>
      <t xml:space="preserve">TKACHENKO
</t>
    </r>
    <r>
      <rPr>
        <sz val="8"/>
        <rFont val="Verdana"/>
        <family val="2"/>
      </rPr>
      <t>ТКАЧЕНКО</t>
    </r>
  </si>
  <si>
    <t>104AP41
004551</t>
  </si>
  <si>
    <r>
      <t xml:space="preserve">DORTMUND
</t>
    </r>
    <r>
      <rPr>
        <sz val="8"/>
        <rFont val="Verdana"/>
        <family val="2"/>
      </rPr>
      <t>Дортмунд</t>
    </r>
  </si>
  <si>
    <t>Tkachenko L.
Ткаченко Л.</t>
  </si>
  <si>
    <t>G/05
мер/05</t>
  </si>
  <si>
    <t>Dubler
Дублер</t>
  </si>
  <si>
    <t>004565</t>
  </si>
  <si>
    <r>
      <t xml:space="preserve">DOLCE VITA
</t>
    </r>
    <r>
      <rPr>
        <sz val="8"/>
        <rFont val="Verdana"/>
        <family val="2"/>
      </rPr>
      <t>ДОЛЬЧЕ ВИТА</t>
    </r>
  </si>
  <si>
    <t>Vilyaninov V.
Вильянинов В.</t>
  </si>
  <si>
    <t>TRAK
Трак.</t>
  </si>
  <si>
    <t>M/03
коб/03</t>
  </si>
  <si>
    <t>Chestnut рыжая</t>
  </si>
  <si>
    <t>Bokal
Бокал</t>
  </si>
  <si>
    <r>
      <t xml:space="preserve">Elizaveta
</t>
    </r>
    <r>
      <rPr>
        <sz val="8"/>
        <rFont val="Verdana"/>
        <family val="2"/>
      </rPr>
      <t>Елизавета</t>
    </r>
  </si>
  <si>
    <r>
      <t xml:space="preserve">ZAZULINA
</t>
    </r>
    <r>
      <rPr>
        <sz val="8"/>
        <rFont val="Verdana"/>
        <family val="2"/>
      </rPr>
      <t>ЗАЗУЛИНА</t>
    </r>
  </si>
  <si>
    <r>
      <t xml:space="preserve">FARHAD A
</t>
    </r>
    <r>
      <rPr>
        <sz val="8"/>
        <rFont val="Verdana"/>
        <family val="2"/>
      </rPr>
      <t>ФАРХАД А</t>
    </r>
  </si>
  <si>
    <t>Adanson A.
Адамсон А.</t>
  </si>
  <si>
    <t>Holding
Холдинг</t>
  </si>
  <si>
    <t>10080582
003900</t>
  </si>
  <si>
    <r>
      <t xml:space="preserve">GORBACHEVA
</t>
    </r>
    <r>
      <rPr>
        <sz val="8"/>
        <rFont val="Verdana"/>
        <family val="2"/>
      </rPr>
      <t>ГОРБАЧЁВА, 2000</t>
    </r>
  </si>
  <si>
    <t>104KH36
010321</t>
  </si>
  <si>
    <r>
      <t xml:space="preserve">PRESTIGE
</t>
    </r>
    <r>
      <rPr>
        <sz val="8"/>
        <rFont val="Verdana"/>
        <family val="2"/>
      </rPr>
      <t>ПРЕСТИЖ</t>
    </r>
  </si>
  <si>
    <t>Loktionov V.
Локтионов В.</t>
  </si>
  <si>
    <t>Grey 
серая</t>
  </si>
  <si>
    <t>Salut 
Салют</t>
  </si>
  <si>
    <r>
      <t xml:space="preserve">Olga
</t>
    </r>
    <r>
      <rPr>
        <sz val="8"/>
        <rFont val="Verdana"/>
        <family val="2"/>
      </rPr>
      <t>Ольга</t>
    </r>
  </si>
  <si>
    <t>104QG43
014208</t>
  </si>
  <si>
    <r>
      <t xml:space="preserve">OPTIMUS PRIME
</t>
    </r>
    <r>
      <rPr>
        <sz val="8"/>
        <rFont val="Verdana"/>
        <family val="2"/>
      </rPr>
      <t>ОПТИМУС ПРАЙМ</t>
    </r>
  </si>
  <si>
    <t>Ivanova M.
Иванова М.</t>
  </si>
  <si>
    <t>Nubertus
Нубертус</t>
  </si>
  <si>
    <t>UKR WB 
УВП</t>
  </si>
  <si>
    <t>BLR
Белоруссия</t>
  </si>
  <si>
    <t>M/08
коб/08</t>
  </si>
  <si>
    <t>CDIJ</t>
  </si>
  <si>
    <t>10140826
037001</t>
  </si>
  <si>
    <r>
      <t xml:space="preserve">Serafima
</t>
    </r>
    <r>
      <rPr>
        <sz val="8"/>
        <rFont val="Verdana"/>
        <family val="2"/>
      </rPr>
      <t>Серафима</t>
    </r>
  </si>
  <si>
    <r>
      <t xml:space="preserve">GORDUSHKINA
</t>
    </r>
    <r>
      <rPr>
        <sz val="8"/>
        <rFont val="Verdana"/>
        <family val="2"/>
      </rPr>
      <t>ГОРДЮШКИНА, 2001</t>
    </r>
  </si>
  <si>
    <t>102YY44
000713</t>
  </si>
  <si>
    <r>
      <t xml:space="preserve">EMIR
</t>
    </r>
    <r>
      <rPr>
        <sz val="8"/>
        <rFont val="Verdana"/>
        <family val="2"/>
      </rPr>
      <t>ЭМИР</t>
    </r>
  </si>
  <si>
    <t xml:space="preserve">Rusakova M.
Русакова М. </t>
  </si>
  <si>
    <t>UKR
Украина</t>
  </si>
  <si>
    <t>Rizh
Риж</t>
  </si>
  <si>
    <t>10140751
026898</t>
  </si>
  <si>
    <r>
      <t xml:space="preserve">Veronika
</t>
    </r>
    <r>
      <rPr>
        <sz val="8"/>
        <rFont val="Verdana"/>
        <family val="2"/>
      </rPr>
      <t>Вероника</t>
    </r>
  </si>
  <si>
    <r>
      <t xml:space="preserve">GRISHANOVICH
</t>
    </r>
    <r>
      <rPr>
        <sz val="8"/>
        <rFont val="Verdana"/>
        <family val="2"/>
      </rPr>
      <t>ГРИШАНОВИЧ, 1998</t>
    </r>
  </si>
  <si>
    <r>
      <t>Kristina</t>
    </r>
    <r>
      <rPr>
        <sz val="8"/>
        <rFont val="Verdana"/>
        <family val="2"/>
      </rPr>
      <t xml:space="preserve">
Кристина</t>
    </r>
  </si>
  <si>
    <t>10137129
042198</t>
  </si>
  <si>
    <r>
      <t xml:space="preserve">Maria
</t>
    </r>
    <r>
      <rPr>
        <sz val="8"/>
        <rFont val="Verdana"/>
        <family val="2"/>
      </rPr>
      <t>Мария</t>
    </r>
  </si>
  <si>
    <r>
      <t xml:space="preserve">IVANOVA
</t>
    </r>
    <r>
      <rPr>
        <sz val="8"/>
        <rFont val="Verdana"/>
        <family val="2"/>
      </rPr>
      <t>ИВАНОВА, 1998</t>
    </r>
  </si>
  <si>
    <t>105CD87
005971</t>
  </si>
  <si>
    <r>
      <t xml:space="preserve">PUERTE PRINCESS
</t>
    </r>
    <r>
      <rPr>
        <sz val="8"/>
        <rFont val="Verdana"/>
        <family val="2"/>
      </rPr>
      <t>ПУЭРТЕ ПРИНЦЕСС</t>
    </r>
  </si>
  <si>
    <t>M/04
коб/04</t>
  </si>
  <si>
    <t>Reis
Рейс</t>
  </si>
  <si>
    <r>
      <t xml:space="preserve">Tatyana
</t>
    </r>
    <r>
      <rPr>
        <sz val="8"/>
        <rFont val="Verdana"/>
        <family val="2"/>
      </rPr>
      <t>Татьяна</t>
    </r>
  </si>
  <si>
    <r>
      <t xml:space="preserve">NIKANOROVA
</t>
    </r>
    <r>
      <rPr>
        <sz val="8"/>
        <rFont val="Verdana"/>
        <family val="2"/>
      </rPr>
      <t>НИКАНОРОВА, 1999</t>
    </r>
  </si>
  <si>
    <r>
      <t xml:space="preserve">POLO
</t>
    </r>
    <r>
      <rPr>
        <sz val="8"/>
        <rFont val="Verdana"/>
        <family val="2"/>
      </rPr>
      <t>ПОЛО</t>
    </r>
  </si>
  <si>
    <t>Nikanorova I.
Никанорова И.</t>
  </si>
  <si>
    <t>G/09
мер/09</t>
  </si>
  <si>
    <t>Orden
Орден</t>
  </si>
  <si>
    <t>10119769
027501</t>
  </si>
  <si>
    <r>
      <t>Sofia</t>
    </r>
    <r>
      <rPr>
        <sz val="8"/>
        <rFont val="Verdana"/>
        <family val="2"/>
      </rPr>
      <t xml:space="preserve">
София</t>
    </r>
  </si>
  <si>
    <r>
      <t>ROMANOVA</t>
    </r>
    <r>
      <rPr>
        <sz val="8"/>
        <rFont val="Verdana"/>
        <family val="2"/>
      </rPr>
      <t xml:space="preserve">
РОМАНОВА, 2001 </t>
    </r>
  </si>
  <si>
    <t>105BO34
014716</t>
  </si>
  <si>
    <r>
      <t xml:space="preserve">DIAMOND DANCER
</t>
    </r>
    <r>
      <rPr>
        <sz val="8"/>
        <rFont val="Verdana"/>
        <family val="2"/>
      </rPr>
      <t>ДАЙМОНД ДЭНСЕР</t>
    </r>
  </si>
  <si>
    <t>Romanova N.
Романова Н.</t>
  </si>
  <si>
    <t>G/07
M/07</t>
  </si>
  <si>
    <t>Diamond Hit
Даймонт Хит</t>
  </si>
  <si>
    <t>104UV23
012391</t>
  </si>
  <si>
    <r>
      <t xml:space="preserve">ZOEY
</t>
    </r>
    <r>
      <rPr>
        <sz val="8"/>
        <rFont val="Verdana"/>
        <family val="2"/>
      </rPr>
      <t>ЗОУИ</t>
    </r>
  </si>
  <si>
    <t>М/04
коб/04</t>
  </si>
  <si>
    <t>Florencio
Флоренсио</t>
  </si>
  <si>
    <r>
      <t xml:space="preserve">Timofei
</t>
    </r>
    <r>
      <rPr>
        <sz val="8"/>
        <rFont val="Verdana"/>
        <family val="2"/>
      </rPr>
      <t>Тимофей</t>
    </r>
  </si>
  <si>
    <r>
      <t xml:space="preserve">RUSAKOV
</t>
    </r>
    <r>
      <rPr>
        <sz val="8"/>
        <rFont val="Verdana"/>
        <family val="2"/>
      </rPr>
      <t>РУСАКОВ, 1998</t>
    </r>
  </si>
  <si>
    <r>
      <t xml:space="preserve">ZIDANE
</t>
    </r>
    <r>
      <rPr>
        <sz val="8"/>
        <rFont val="Verdana"/>
        <family val="2"/>
      </rPr>
      <t>ЗИДАН</t>
    </r>
  </si>
  <si>
    <t>Rusakov T.
Русаков Т.</t>
  </si>
  <si>
    <t>Ravel
Равель</t>
  </si>
  <si>
    <t>n.r.
неизв.</t>
  </si>
  <si>
    <t>10141236
017699</t>
  </si>
  <si>
    <r>
      <t xml:space="preserve">VIKULTSEVA
</t>
    </r>
    <r>
      <rPr>
        <sz val="8"/>
        <rFont val="Verdana"/>
        <family val="2"/>
      </rPr>
      <t>ВИКУЛЬЦЕВА</t>
    </r>
  </si>
  <si>
    <t>102YW00
002856</t>
  </si>
  <si>
    <r>
      <t xml:space="preserve">ELEGANT
</t>
    </r>
    <r>
      <rPr>
        <sz val="8"/>
        <rFont val="Verdana"/>
        <family val="2"/>
      </rPr>
      <t>ЭЛЕГАНТ</t>
    </r>
  </si>
  <si>
    <t>Orekhov D.
Орехов Д.</t>
  </si>
  <si>
    <t>G/01
мер/01</t>
  </si>
  <si>
    <t>Epigraf
Эпиграф</t>
  </si>
  <si>
    <t>CDICh</t>
  </si>
  <si>
    <r>
      <t xml:space="preserve">Tinja
</t>
    </r>
    <r>
      <rPr>
        <sz val="8"/>
        <rFont val="Verdana"/>
        <family val="2"/>
      </rPr>
      <t xml:space="preserve">Тинья </t>
    </r>
  </si>
  <si>
    <t>FIN</t>
  </si>
  <si>
    <t>105ER86</t>
  </si>
  <si>
    <r>
      <t xml:space="preserve">WHENEVER KLINT
</t>
    </r>
    <r>
      <rPr>
        <sz val="8"/>
        <rFont val="Verdana"/>
        <family val="2"/>
      </rPr>
      <t>ВЕНЭВЕР КЛИНТ</t>
    </r>
  </si>
  <si>
    <t>Ekroth C.
Экрос К.</t>
  </si>
  <si>
    <t xml:space="preserve"> DWB
Датск.тепл.</t>
  </si>
  <si>
    <t>G/06
мер/06</t>
  </si>
  <si>
    <t>Wolkentanz II
Волькентанц II</t>
  </si>
  <si>
    <t>CDIP</t>
  </si>
  <si>
    <t>103XM17
010116</t>
  </si>
  <si>
    <r>
      <t xml:space="preserve">KRONJUWEL
</t>
    </r>
    <r>
      <rPr>
        <sz val="8"/>
        <rFont val="Verdana"/>
        <family val="2"/>
      </rPr>
      <t>КРОНВУЭЛЬ</t>
    </r>
  </si>
  <si>
    <t>Leonova M. &amp; Gorbacheva I.</t>
  </si>
  <si>
    <t>Deutsches Reitpony</t>
  </si>
  <si>
    <t>Kennedy
Кеннеди</t>
  </si>
  <si>
    <t xml:space="preserve">LATV 
Латв </t>
  </si>
  <si>
    <t>004984</t>
  </si>
  <si>
    <t>Rusakova M./
Krupchatnikova E.</t>
  </si>
  <si>
    <t>Rektor
Ректор</t>
  </si>
  <si>
    <t>DEN
Дания</t>
  </si>
  <si>
    <t>Rusakova M.
Русакова М.</t>
  </si>
  <si>
    <t>Timberland
Тимберленд</t>
  </si>
  <si>
    <t>Rybchak N.
Рыбчак Н.</t>
  </si>
  <si>
    <r>
      <t>Maya</t>
    </r>
    <r>
      <rPr>
        <sz val="8"/>
        <rFont val="Verdana"/>
        <family val="2"/>
      </rPr>
      <t xml:space="preserve">
Мая</t>
    </r>
  </si>
  <si>
    <t>G/02
мер/02</t>
  </si>
  <si>
    <r>
      <t>Vladislava</t>
    </r>
    <r>
      <rPr>
        <sz val="8"/>
        <rFont val="Verdana"/>
        <family val="2"/>
      </rPr>
      <t xml:space="preserve">
Владислава</t>
    </r>
  </si>
  <si>
    <r>
      <t>ULEVA</t>
    </r>
    <r>
      <rPr>
        <sz val="8"/>
        <rFont val="Verdana"/>
        <family val="2"/>
      </rPr>
      <t xml:space="preserve">
УЛЬЕВА, 2004</t>
    </r>
  </si>
  <si>
    <t>Zakharov N.
Захаров Н.</t>
  </si>
  <si>
    <t>Dreamcacher
Дримкачер</t>
  </si>
  <si>
    <r>
      <t xml:space="preserve">Elizavetа
</t>
    </r>
    <r>
      <rPr>
        <sz val="8"/>
        <rFont val="Verdana"/>
        <family val="2"/>
      </rPr>
      <t>Елизавета</t>
    </r>
  </si>
  <si>
    <r>
      <t xml:space="preserve">CHAPOU
</t>
    </r>
    <r>
      <rPr>
        <sz val="8"/>
        <rFont val="Verdana"/>
        <family val="2"/>
      </rPr>
      <t>ШАПО</t>
    </r>
  </si>
  <si>
    <r>
      <t>ZAKHAROVA</t>
    </r>
    <r>
      <rPr>
        <sz val="8"/>
        <rFont val="Verdana"/>
        <family val="2"/>
      </rPr>
      <t xml:space="preserve">
ЗАХАРОВА, 2004</t>
    </r>
  </si>
  <si>
    <t>104XY593635</t>
  </si>
  <si>
    <t>IvanovaT
Иванова Т</t>
  </si>
  <si>
    <t>Danks Sports Pony</t>
  </si>
  <si>
    <t>Sharming Boy
Шарминг Бой</t>
  </si>
  <si>
    <r>
      <t xml:space="preserve">Polina
</t>
    </r>
    <r>
      <rPr>
        <sz val="8"/>
        <rFont val="Verdana"/>
        <family val="2"/>
      </rPr>
      <t>Полина</t>
    </r>
  </si>
  <si>
    <r>
      <t xml:space="preserve">NORLUNDS CARTOON
</t>
    </r>
    <r>
      <rPr>
        <sz val="8"/>
        <rFont val="Verdana"/>
        <family val="2"/>
      </rPr>
      <t>НОРЛУНДС КАРТУН</t>
    </r>
  </si>
  <si>
    <r>
      <t xml:space="preserve">IVANOVA
</t>
    </r>
    <r>
      <rPr>
        <sz val="8"/>
        <rFont val="Verdana"/>
        <family val="2"/>
      </rPr>
      <t>ИВАНОВА, 2002</t>
    </r>
  </si>
  <si>
    <t>10127731
013202</t>
  </si>
  <si>
    <t>104XO77
014729</t>
  </si>
  <si>
    <t>Arzhaeva N
Аржаева Н</t>
  </si>
  <si>
    <t>М/07
коб/07</t>
  </si>
  <si>
    <t>Machno Carwin
Махно Карвин</t>
  </si>
  <si>
    <r>
      <t xml:space="preserve">ARZHAEVA
</t>
    </r>
    <r>
      <rPr>
        <sz val="8"/>
        <rFont val="Verdana"/>
        <family val="2"/>
      </rPr>
      <t>АРЖАЕВА,2004</t>
    </r>
  </si>
  <si>
    <r>
      <t xml:space="preserve">ROMICA
</t>
    </r>
    <r>
      <rPr>
        <sz val="8"/>
        <rFont val="Verdana"/>
        <family val="2"/>
      </rPr>
      <t>РОМИКА</t>
    </r>
  </si>
  <si>
    <r>
      <t xml:space="preserve">Daria
</t>
    </r>
    <r>
      <rPr>
        <sz val="8"/>
        <rFont val="Verdana"/>
        <family val="2"/>
      </rPr>
      <t>Дарья</t>
    </r>
  </si>
  <si>
    <t>105EW17
006976</t>
  </si>
  <si>
    <r>
      <t xml:space="preserve">CHRISTIE
</t>
    </r>
    <r>
      <rPr>
        <sz val="8"/>
        <rFont val="Verdana"/>
        <family val="2"/>
      </rPr>
      <t>КРИСТИ</t>
    </r>
  </si>
  <si>
    <t>Ermolaeva L.
Ермолаева Л.</t>
  </si>
  <si>
    <t>Piebald
пегая</t>
  </si>
  <si>
    <t>Rang
Ранг</t>
  </si>
  <si>
    <t>10140640
016301</t>
  </si>
  <si>
    <r>
      <t xml:space="preserve">STOYANOVA
</t>
    </r>
    <r>
      <rPr>
        <sz val="8"/>
        <rFont val="Verdana"/>
        <family val="2"/>
      </rPr>
      <t>СТОЯНОВА</t>
    </r>
  </si>
  <si>
    <t>103GJ85
005784</t>
  </si>
  <si>
    <r>
      <t xml:space="preserve">SAN RAY
</t>
    </r>
    <r>
      <rPr>
        <sz val="8"/>
        <rFont val="Verdana"/>
        <family val="2"/>
      </rPr>
      <t>САН РЕЙ</t>
    </r>
  </si>
  <si>
    <t>Bochkareva N.
Бочкарева Н.</t>
  </si>
  <si>
    <t>Welsh pony
уэльск.пони</t>
  </si>
  <si>
    <r>
      <t xml:space="preserve">TZYDRENKOVA
</t>
    </r>
    <r>
      <rPr>
        <sz val="8"/>
        <rFont val="Verdana"/>
        <family val="2"/>
      </rPr>
      <t>ЦЫДРЕНКОВА</t>
    </r>
  </si>
  <si>
    <r>
      <t xml:space="preserve">Inna
</t>
    </r>
    <r>
      <rPr>
        <sz val="8"/>
        <rFont val="Verdana"/>
        <family val="2"/>
      </rPr>
      <t>Инна</t>
    </r>
  </si>
  <si>
    <r>
      <t xml:space="preserve">SENATOR
</t>
    </r>
    <r>
      <rPr>
        <sz val="8"/>
        <rFont val="Verdana"/>
        <family val="2"/>
      </rPr>
      <t>СЕНАТОР</t>
    </r>
  </si>
  <si>
    <t>Merkulova I.
Меркулова И.</t>
  </si>
  <si>
    <r>
      <t xml:space="preserve">Viktoria
</t>
    </r>
    <r>
      <rPr>
        <sz val="8"/>
        <rFont val="Verdana"/>
        <family val="2"/>
      </rPr>
      <t>Виктория</t>
    </r>
  </si>
  <si>
    <r>
      <t>DANHILL</t>
    </r>
    <r>
      <rPr>
        <sz val="8"/>
        <rFont val="Verdana"/>
        <family val="2"/>
      </rPr>
      <t xml:space="preserve">
ДАНХИЛЛ</t>
    </r>
  </si>
  <si>
    <t>Grishanovich O.
Гришанович О.</t>
  </si>
  <si>
    <t>Damask
Дамаск</t>
  </si>
  <si>
    <t>10096169
005799</t>
  </si>
  <si>
    <r>
      <t xml:space="preserve">Kamilya
</t>
    </r>
    <r>
      <rPr>
        <sz val="8"/>
        <rFont val="Verdana"/>
        <family val="2"/>
      </rPr>
      <t>Камиля</t>
    </r>
  </si>
  <si>
    <r>
      <t xml:space="preserve">ALMUKHAMETOVA
</t>
    </r>
    <r>
      <rPr>
        <sz val="8"/>
        <rFont val="Verdana"/>
        <family val="2"/>
      </rPr>
      <t>АЛЬМУХАМЕТОВА</t>
    </r>
  </si>
  <si>
    <t>105GA73
008747</t>
  </si>
  <si>
    <r>
      <t xml:space="preserve">KROKANT
</t>
    </r>
    <r>
      <rPr>
        <sz val="8"/>
        <rFont val="Verdana"/>
        <family val="2"/>
      </rPr>
      <t>КРОКАНТ</t>
    </r>
  </si>
  <si>
    <t>Almukhametova N.
Альмухаметова Н.</t>
  </si>
  <si>
    <t>Lauries Crusador
Лаурис Крусадор</t>
  </si>
  <si>
    <t>LATV 
Латв</t>
  </si>
  <si>
    <t>LAT
Латвия</t>
  </si>
  <si>
    <r>
      <t xml:space="preserve">KHUDOKORMOVA
</t>
    </r>
    <r>
      <rPr>
        <sz val="8"/>
        <rFont val="Verdana"/>
        <family val="2"/>
      </rPr>
      <t>ХУДОКОРМОВА, 2000</t>
    </r>
  </si>
  <si>
    <r>
      <t xml:space="preserve">DONNERFELD
</t>
    </r>
    <r>
      <rPr>
        <sz val="8"/>
        <rFont val="Verdana"/>
        <family val="2"/>
      </rPr>
      <t>ДОННЕРФЕЛЬД</t>
    </r>
  </si>
  <si>
    <t>105FP12
013250</t>
  </si>
  <si>
    <t>Donnerbube II
Доннербубе II</t>
  </si>
  <si>
    <t>105GD27
005877</t>
  </si>
  <si>
    <r>
      <t xml:space="preserve">Stella-Marii
</t>
    </r>
    <r>
      <rPr>
        <sz val="8"/>
        <rFont val="Verdana"/>
        <family val="2"/>
      </rPr>
      <t>Сетлла-Мари</t>
    </r>
  </si>
  <si>
    <r>
      <t xml:space="preserve">TAMME
</t>
    </r>
    <r>
      <rPr>
        <sz val="8"/>
        <rFont val="Verdana"/>
        <family val="2"/>
      </rPr>
      <t>ТАММЕ</t>
    </r>
  </si>
  <si>
    <t>EST</t>
  </si>
  <si>
    <t>105FS35</t>
  </si>
  <si>
    <r>
      <t xml:space="preserve">CALENDULA
</t>
    </r>
    <r>
      <rPr>
        <sz val="8"/>
        <rFont val="Verdana"/>
        <family val="2"/>
      </rPr>
      <t>КАЛЕНДУЛА</t>
    </r>
  </si>
  <si>
    <t>Niitvälja Riding School &amp; Merle Männik</t>
  </si>
  <si>
    <t>ESHB</t>
  </si>
  <si>
    <t>EST
Эстония</t>
  </si>
  <si>
    <t>Calibro 
Калибро</t>
  </si>
  <si>
    <t xml:space="preserve"> </t>
  </si>
  <si>
    <r>
      <t xml:space="preserve">Carinee
</t>
    </r>
    <r>
      <rPr>
        <sz val="8"/>
        <rFont val="Verdana"/>
        <family val="2"/>
      </rPr>
      <t>Карине</t>
    </r>
  </si>
  <si>
    <t>AINOLA 
АЙНОЛА</t>
  </si>
  <si>
    <t xml:space="preserve">  104VE62</t>
  </si>
  <si>
    <r>
      <t xml:space="preserve">RANT 
</t>
    </r>
    <r>
      <rPr>
        <sz val="8"/>
        <rFont val="Verdana"/>
        <family val="2"/>
      </rPr>
      <t>РАНТ</t>
    </r>
  </si>
  <si>
    <t>Bestamer Ltd &amp; 
Merle Männik</t>
  </si>
  <si>
    <t xml:space="preserve">Estonian
эстонская </t>
  </si>
  <si>
    <t>Rannik 
Ранник</t>
  </si>
  <si>
    <t>Polenova N.
Поленова Н.</t>
  </si>
  <si>
    <t xml:space="preserve">GER
Германия </t>
  </si>
  <si>
    <t>Roman Nature
Роман Натуре</t>
  </si>
  <si>
    <r>
      <t xml:space="preserve">POLENOVA
</t>
    </r>
    <r>
      <rPr>
        <sz val="8"/>
        <rFont val="Verdana"/>
        <family val="2"/>
      </rPr>
      <t>ПОЛЕНОВА</t>
    </r>
  </si>
  <si>
    <r>
      <t xml:space="preserve">ROCK'N'ROLL
</t>
    </r>
    <r>
      <rPr>
        <sz val="8"/>
        <rFont val="Verdana"/>
        <family val="2"/>
      </rPr>
      <t>РОК Н РОЛЛ</t>
    </r>
  </si>
  <si>
    <t>10119130
000499</t>
  </si>
  <si>
    <t>104RP76
010521</t>
  </si>
  <si>
    <t>SPb GBOU DOD SDUSSHOR
СПб ГБОУ ДОД СДЮСШОР</t>
  </si>
  <si>
    <t>BLR 
Беларусь</t>
  </si>
  <si>
    <t>S/09
жер/09</t>
  </si>
  <si>
    <t xml:space="preserve">Kovbojs
Ковбой </t>
  </si>
  <si>
    <r>
      <rPr>
        <b/>
        <sz val="8"/>
        <rFont val="Verdana"/>
        <family val="2"/>
      </rPr>
      <t>Aleksandra</t>
    </r>
    <r>
      <rPr>
        <sz val="8"/>
        <rFont val="Verdana"/>
        <family val="2"/>
      </rPr>
      <t xml:space="preserve">
Александра</t>
    </r>
  </si>
  <si>
    <r>
      <rPr>
        <b/>
        <sz val="8"/>
        <rFont val="Verdana"/>
        <family val="2"/>
      </rPr>
      <t>SOBOLENKO</t>
    </r>
    <r>
      <rPr>
        <sz val="8"/>
        <rFont val="Verdana"/>
        <family val="2"/>
      </rPr>
      <t xml:space="preserve">
СОБОЛЕНКО,2003</t>
    </r>
  </si>
  <si>
    <r>
      <rPr>
        <b/>
        <sz val="8"/>
        <rFont val="Verdana"/>
        <family val="2"/>
      </rPr>
      <t>FLIBUSTIER</t>
    </r>
    <r>
      <rPr>
        <sz val="8"/>
        <rFont val="Verdana"/>
        <family val="2"/>
      </rPr>
      <t xml:space="preserve">
ФЛИБУСТЬЕР</t>
    </r>
  </si>
  <si>
    <t>105CO00
009505</t>
  </si>
  <si>
    <t>G/94
мер/94</t>
  </si>
  <si>
    <t>Horezm
Хорезм</t>
  </si>
  <si>
    <r>
      <rPr>
        <b/>
        <sz val="8"/>
        <rFont val="Verdana"/>
        <family val="2"/>
      </rPr>
      <t>Margarita</t>
    </r>
    <r>
      <rPr>
        <sz val="8"/>
        <rFont val="Verdana"/>
        <family val="2"/>
      </rPr>
      <t xml:space="preserve">
Маргарита</t>
    </r>
  </si>
  <si>
    <r>
      <rPr>
        <b/>
        <sz val="8"/>
        <rFont val="Verdana"/>
        <family val="2"/>
      </rPr>
      <t>ANASHKINA</t>
    </r>
    <r>
      <rPr>
        <sz val="8"/>
        <rFont val="Verdana"/>
        <family val="2"/>
      </rPr>
      <t xml:space="preserve">
АНАШКИНА,2003</t>
    </r>
  </si>
  <si>
    <r>
      <rPr>
        <b/>
        <sz val="8"/>
        <rFont val="Verdana"/>
        <family val="2"/>
      </rPr>
      <t>DAKH</t>
    </r>
    <r>
      <rPr>
        <sz val="8"/>
        <rFont val="Verdana"/>
        <family val="2"/>
      </rPr>
      <t xml:space="preserve">
ДАХ</t>
    </r>
  </si>
  <si>
    <t>RUS00939
006497</t>
  </si>
  <si>
    <t>NED Нидерланды</t>
  </si>
  <si>
    <t>Weltino
Велтино</t>
  </si>
  <si>
    <r>
      <t xml:space="preserve">PRINTSEVA
</t>
    </r>
    <r>
      <rPr>
        <sz val="8"/>
        <rFont val="Verdana"/>
        <family val="2"/>
      </rPr>
      <t>ПРИНЦЕВА</t>
    </r>
  </si>
  <si>
    <r>
      <t xml:space="preserve">WOUT
</t>
    </r>
    <r>
      <rPr>
        <sz val="8"/>
        <rFont val="Verdana"/>
        <family val="2"/>
      </rPr>
      <t>ВАУТ</t>
    </r>
  </si>
  <si>
    <t>10037399
002873</t>
  </si>
  <si>
    <t>104GZ73
009504</t>
  </si>
  <si>
    <t>HANN
 Ганн</t>
  </si>
  <si>
    <t>Dressage Royal
Дрессаж Ройал</t>
  </si>
  <si>
    <r>
      <t xml:space="preserve">Kristina </t>
    </r>
    <r>
      <rPr>
        <sz val="8"/>
        <rFont val="Verdana"/>
        <family val="2"/>
      </rPr>
      <t>Кристина</t>
    </r>
  </si>
  <si>
    <r>
      <t xml:space="preserve">SHVETSOVA
</t>
    </r>
    <r>
      <rPr>
        <sz val="8"/>
        <rFont val="Verdana"/>
        <family val="2"/>
      </rPr>
      <t>ШВЕЦОВА, 1998</t>
    </r>
  </si>
  <si>
    <r>
      <t xml:space="preserve">DEUTSCH GRAF
</t>
    </r>
    <r>
      <rPr>
        <sz val="8"/>
        <rFont val="Verdana"/>
        <family val="2"/>
      </rPr>
      <t>ДОЙЧ ГРАФ</t>
    </r>
  </si>
  <si>
    <t>104TI84
010319</t>
  </si>
  <si>
    <t>10085561
008298</t>
  </si>
  <si>
    <t>RUS WB 
РВП</t>
  </si>
  <si>
    <t>М/00
коб/00</t>
  </si>
  <si>
    <t xml:space="preserve">Intrigan 13
Интриган 13 </t>
  </si>
  <si>
    <r>
      <t xml:space="preserve">ASLANOVA 
</t>
    </r>
    <r>
      <rPr>
        <sz val="8"/>
        <rFont val="Verdana"/>
        <family val="2"/>
      </rPr>
      <t>АСЛАНОВА, 1998</t>
    </r>
  </si>
  <si>
    <r>
      <t xml:space="preserve">KALABRIA
</t>
    </r>
    <r>
      <rPr>
        <sz val="8"/>
        <rFont val="Verdana"/>
        <family val="2"/>
      </rPr>
      <t>КАЛАБРИЯ</t>
    </r>
  </si>
  <si>
    <t>10117749
042598</t>
  </si>
  <si>
    <t>RUS40076
004160</t>
  </si>
  <si>
    <t>Komina M.
Комина М</t>
  </si>
  <si>
    <t>S/02
Ж/02</t>
  </si>
  <si>
    <t>Black
вороной</t>
  </si>
  <si>
    <t xml:space="preserve">Broksay
Броксай </t>
  </si>
  <si>
    <r>
      <t xml:space="preserve">Ksenia 
</t>
    </r>
    <r>
      <rPr>
        <sz val="8"/>
        <rFont val="Verdana"/>
        <family val="2"/>
      </rPr>
      <t>Ксения</t>
    </r>
  </si>
  <si>
    <r>
      <t xml:space="preserve">ERSHOVA
</t>
    </r>
    <r>
      <rPr>
        <sz val="8"/>
        <rFont val="Verdana"/>
        <family val="2"/>
      </rPr>
      <t>ЕРШОВА, 1996</t>
    </r>
  </si>
  <si>
    <r>
      <t xml:space="preserve">KABRIOLET 
</t>
    </r>
    <r>
      <rPr>
        <sz val="8"/>
        <rFont val="Verdana"/>
        <family val="2"/>
      </rPr>
      <t>КАБРИОЛЕТ</t>
    </r>
  </si>
  <si>
    <t>102XA31
005018</t>
  </si>
  <si>
    <t>10078893
036296</t>
  </si>
  <si>
    <t>WESTF 
Вестф</t>
  </si>
  <si>
    <t>G/05
M/05</t>
  </si>
  <si>
    <t>Dark Bay
т.гнедой</t>
  </si>
  <si>
    <t>Calliano
Каллиано</t>
  </si>
  <si>
    <r>
      <t xml:space="preserve">POLYAKOVA
</t>
    </r>
    <r>
      <rPr>
        <sz val="8"/>
        <rFont val="Verdana"/>
        <family val="2"/>
      </rPr>
      <t>ПОЛЯКОВА, 1996</t>
    </r>
  </si>
  <si>
    <r>
      <t xml:space="preserve">KASTELLO
</t>
    </r>
    <r>
      <rPr>
        <sz val="8"/>
        <rFont val="Verdana"/>
        <family val="2"/>
      </rPr>
      <t>КАСТЕЛЛО</t>
    </r>
  </si>
  <si>
    <t>10078895
036396</t>
  </si>
  <si>
    <t>103ES77
006593</t>
  </si>
  <si>
    <t>10107348
036796</t>
  </si>
  <si>
    <r>
      <t xml:space="preserve">Аleksandra
</t>
    </r>
    <r>
      <rPr>
        <sz val="8"/>
        <rFont val="Verdana"/>
        <family val="2"/>
      </rPr>
      <t>Александра</t>
    </r>
  </si>
  <si>
    <r>
      <t xml:space="preserve">BEREZKINA
</t>
    </r>
    <r>
      <rPr>
        <sz val="8"/>
        <rFont val="Verdana"/>
        <family val="2"/>
      </rPr>
      <t>БЕРЕЗКИНА, 1996</t>
    </r>
  </si>
  <si>
    <t>104UI02
009501</t>
  </si>
  <si>
    <r>
      <t xml:space="preserve">PADISHAH
</t>
    </r>
    <r>
      <rPr>
        <sz val="8"/>
        <rFont val="Verdana"/>
        <family val="2"/>
      </rPr>
      <t>ПАДИШАХ</t>
    </r>
  </si>
  <si>
    <t>August
Август</t>
  </si>
  <si>
    <t>ИМПЕРАТОРСКИЙ КУБОК ДОМА РОМАНОВЫХ</t>
  </si>
  <si>
    <t>10003208
000959</t>
  </si>
  <si>
    <r>
      <t xml:space="preserve">Galina
</t>
    </r>
    <r>
      <rPr>
        <sz val="8"/>
        <rFont val="Verdana"/>
        <family val="2"/>
      </rPr>
      <t>Галина</t>
    </r>
  </si>
  <si>
    <r>
      <t xml:space="preserve">ZHIGALOVA
</t>
    </r>
    <r>
      <rPr>
        <sz val="8"/>
        <rFont val="Verdana"/>
        <family val="2"/>
      </rPr>
      <t>ЖИГАЛОВА</t>
    </r>
  </si>
  <si>
    <t>Bobrova M.
Боброва М.</t>
  </si>
  <si>
    <r>
      <t xml:space="preserve">CAPRIOOL V.
</t>
    </r>
    <r>
      <rPr>
        <sz val="8"/>
        <rFont val="Verdana"/>
        <family val="2"/>
      </rPr>
      <t>КАПРИОЛЬ</t>
    </r>
  </si>
  <si>
    <t>Hemmingway
Хемингуэй</t>
  </si>
  <si>
    <t>10141041
016902</t>
  </si>
  <si>
    <r>
      <rPr>
        <b/>
        <sz val="8"/>
        <rFont val="Verdana"/>
        <family val="2"/>
      </rPr>
      <t>Elizavetа</t>
    </r>
    <r>
      <rPr>
        <sz val="8"/>
        <rFont val="Verdana"/>
        <family val="2"/>
      </rPr>
      <t xml:space="preserve">
Елизавета</t>
    </r>
  </si>
  <si>
    <r>
      <rPr>
        <b/>
        <sz val="8"/>
        <rFont val="Verdana"/>
        <family val="2"/>
      </rPr>
      <t>NOVICHKOVA</t>
    </r>
    <r>
      <rPr>
        <sz val="8"/>
        <rFont val="Verdana"/>
        <family val="2"/>
      </rPr>
      <t xml:space="preserve">
НОВИЧКОВА</t>
    </r>
  </si>
  <si>
    <t>103NT95
007851</t>
  </si>
  <si>
    <t>Xalid
Ксалид</t>
  </si>
  <si>
    <t>Novichkova M.
Новичкова М.</t>
  </si>
  <si>
    <r>
      <rPr>
        <b/>
        <sz val="8"/>
        <rFont val="Verdana"/>
        <family val="2"/>
      </rPr>
      <t>HOVARD</t>
    </r>
    <r>
      <rPr>
        <sz val="8"/>
        <rFont val="Verdana"/>
        <family val="2"/>
      </rPr>
      <t xml:space="preserve">
ХОВАРД</t>
    </r>
  </si>
  <si>
    <t xml:space="preserve">FEI Veterinary Delegate:              </t>
  </si>
  <si>
    <t xml:space="preserve">President Ground Jury:         </t>
  </si>
  <si>
    <t>Mrs. Irina  MAKNAMI (RUS)</t>
  </si>
  <si>
    <t xml:space="preserve">Dr. Ekaterina IVANOVA ( RUS)     </t>
  </si>
  <si>
    <t>Sire</t>
  </si>
  <si>
    <t>CDI 2*</t>
  </si>
  <si>
    <t>PRIX ST-GEORGES</t>
  </si>
  <si>
    <t>RESULTS</t>
  </si>
  <si>
    <t>Judges:</t>
  </si>
  <si>
    <t>Horse Complete 
Name</t>
  </si>
  <si>
    <t>E</t>
  </si>
  <si>
    <t>H</t>
  </si>
  <si>
    <t>C</t>
  </si>
  <si>
    <t>M</t>
  </si>
  <si>
    <t>B</t>
  </si>
  <si>
    <t>Errors of course</t>
  </si>
  <si>
    <t>Other error</t>
  </si>
  <si>
    <t>Collective mark</t>
  </si>
  <si>
    <t>Total                    Pts</t>
  </si>
  <si>
    <t>Total %</t>
  </si>
  <si>
    <t>Pts</t>
  </si>
  <si>
    <t>%</t>
  </si>
  <si>
    <t>Place</t>
  </si>
  <si>
    <t xml:space="preserve"> Ground Jury:  </t>
  </si>
  <si>
    <t>Prize money (RUB)</t>
  </si>
  <si>
    <t>Garmash E.
Гармаш Е.</t>
  </si>
  <si>
    <t>BUD
Буден</t>
  </si>
  <si>
    <t>Artan
Артан</t>
  </si>
  <si>
    <t>10141427
014399</t>
  </si>
  <si>
    <r>
      <t xml:space="preserve">GRISHKINA
</t>
    </r>
    <r>
      <rPr>
        <sz val="8"/>
        <rFont val="Verdana"/>
        <family val="2"/>
      </rPr>
      <t>ГРИШКИНА</t>
    </r>
  </si>
  <si>
    <r>
      <t xml:space="preserve">KOLEON
</t>
    </r>
    <r>
      <rPr>
        <sz val="8"/>
        <rFont val="Verdana"/>
        <family val="2"/>
      </rPr>
      <t>КОЛЕОН</t>
    </r>
  </si>
  <si>
    <t>Grishkin V.
Гришкин В.</t>
  </si>
  <si>
    <t>Caratino Z
Каратино Z</t>
  </si>
  <si>
    <t>011128</t>
  </si>
  <si>
    <t>10079168
005895</t>
  </si>
  <si>
    <r>
      <t xml:space="preserve">Elena
</t>
    </r>
    <r>
      <rPr>
        <sz val="8"/>
        <rFont val="Verdana"/>
        <family val="2"/>
      </rPr>
      <t>Елена</t>
    </r>
  </si>
  <si>
    <r>
      <t xml:space="preserve">VIKHROVA
</t>
    </r>
    <r>
      <rPr>
        <sz val="8"/>
        <rFont val="Verdana"/>
        <family val="2"/>
      </rPr>
      <t>ВИХРОВА</t>
    </r>
  </si>
  <si>
    <t>105FX15
006810</t>
  </si>
  <si>
    <r>
      <t xml:space="preserve">FLORENTINO I
</t>
    </r>
    <r>
      <rPr>
        <sz val="8"/>
        <rFont val="Verdana"/>
        <family val="2"/>
      </rPr>
      <t>ФЛОРЕНТИНО I</t>
    </r>
  </si>
  <si>
    <t>Vikhrova E.
Вихрова Е.</t>
  </si>
  <si>
    <t>OLDEN
Ольденбург.</t>
  </si>
  <si>
    <t>S/07
жер/07</t>
  </si>
  <si>
    <t>Dun
буланая</t>
  </si>
  <si>
    <t>Dark bay 
т.-гнед.</t>
  </si>
  <si>
    <t>Florencio I
Флоренсио I</t>
  </si>
  <si>
    <t xml:space="preserve">010645
105GE84 </t>
  </si>
  <si>
    <t>CDI 2*/CDI J/CDICh/CDIP/CDIYH</t>
  </si>
  <si>
    <t>S/11
жер/11</t>
  </si>
  <si>
    <t>S/12
жер/12</t>
  </si>
  <si>
    <t>S/10
жер/10</t>
  </si>
  <si>
    <t>Sandro Hit
Сандро Хит</t>
  </si>
  <si>
    <t>G/10
мер/10</t>
  </si>
  <si>
    <t>TRAK  
Трак</t>
  </si>
  <si>
    <t>G/11
мер/11</t>
  </si>
  <si>
    <t>105PV84</t>
  </si>
  <si>
    <t>G/12
мер/12</t>
  </si>
  <si>
    <t>Cachet L
Какет Л</t>
  </si>
  <si>
    <t>Сhestnut рыжая</t>
  </si>
  <si>
    <t>GER 
Германия</t>
  </si>
  <si>
    <t>Dark Bay
т.гнедая</t>
  </si>
  <si>
    <t>BLR</t>
  </si>
  <si>
    <t>Grey
серая</t>
  </si>
  <si>
    <t>105IT57</t>
  </si>
  <si>
    <t>Smirnova A.
Смирнова А.</t>
  </si>
  <si>
    <t>S/05
жер/05</t>
  </si>
  <si>
    <t>Furstendonner
Фюрстендоннер</t>
  </si>
  <si>
    <t>Minaev A.
Минаев А.</t>
  </si>
  <si>
    <t>104KP45</t>
  </si>
  <si>
    <t>Indigo
Индиго</t>
  </si>
  <si>
    <t>104YI64</t>
  </si>
  <si>
    <t>RUS40644</t>
  </si>
  <si>
    <t>Scandic
Скандик</t>
  </si>
  <si>
    <t>F/08
коб/08</t>
  </si>
  <si>
    <t>Bay 
гнедая</t>
  </si>
  <si>
    <t>Grif
Гриф</t>
  </si>
  <si>
    <t>RUS WB
РВП</t>
  </si>
  <si>
    <t>Вlack вороная</t>
  </si>
  <si>
    <t>Bay
гнедая</t>
  </si>
  <si>
    <t>S/08
жер/08</t>
  </si>
  <si>
    <t>104CQ03</t>
  </si>
  <si>
    <t>105NQ47</t>
  </si>
  <si>
    <t>PONY
Класс пони</t>
  </si>
  <si>
    <t>GBR
Великобритания</t>
  </si>
  <si>
    <t>Palom.
соловая</t>
  </si>
  <si>
    <t xml:space="preserve">Russetwood Elation
Расетвуд Элэйшн </t>
  </si>
  <si>
    <t>S/06
жер/06</t>
  </si>
  <si>
    <t>World Daymond
Уорлд Даймонд</t>
  </si>
  <si>
    <t>BEL
Бельгия</t>
  </si>
  <si>
    <t>103WK88</t>
  </si>
  <si>
    <t>BYWBL
Бавар.тепл</t>
  </si>
  <si>
    <t>Landprints
Ландпринц</t>
  </si>
  <si>
    <t>105FP91</t>
  </si>
  <si>
    <t>Khromov N
Хромов Н.</t>
  </si>
  <si>
    <t>Effect
Эффект</t>
  </si>
  <si>
    <t>105BW94</t>
  </si>
  <si>
    <t>105BB26</t>
  </si>
  <si>
    <t>Royal Hit
Роял Хит</t>
  </si>
  <si>
    <t>105CO00</t>
  </si>
  <si>
    <t>103PA58</t>
  </si>
  <si>
    <t>Republican Olimpic Equestrian&amp;Breeding Centre</t>
  </si>
  <si>
    <t>Vopros
Вопрос</t>
  </si>
  <si>
    <t>104FV21</t>
  </si>
  <si>
    <t>104XS31</t>
  </si>
  <si>
    <t>Shamonina M.
Шамонина М.</t>
  </si>
  <si>
    <t>Tsjerk 328
Цирк 328</t>
  </si>
  <si>
    <t>103JN89</t>
  </si>
  <si>
    <t>Krasavina E.
Красавина Е.</t>
  </si>
  <si>
    <t>103YK35</t>
  </si>
  <si>
    <t>Stih
Стих</t>
  </si>
  <si>
    <t>102XA31</t>
  </si>
  <si>
    <t>S/02
жер/02</t>
  </si>
  <si>
    <t>103ND48</t>
  </si>
  <si>
    <t>Babbit
Баббит</t>
  </si>
  <si>
    <t>104KH36</t>
  </si>
  <si>
    <t>S/00
жер/00</t>
  </si>
  <si>
    <t>104RJ92</t>
  </si>
  <si>
    <t>Yanson T.
Янсон Т.</t>
  </si>
  <si>
    <t>BLR Беларусь</t>
  </si>
  <si>
    <t>Caratino Z
Каратино Зет</t>
  </si>
  <si>
    <t>Aromats
Ароматс</t>
  </si>
  <si>
    <t>Don Primero
Дон Примеро</t>
  </si>
  <si>
    <t>Florestan I
Флорестан I</t>
  </si>
  <si>
    <t>103EP44</t>
  </si>
  <si>
    <t>SPB GBOU DOD SDUSSHOR
СПб ГБОУ ДОД СДЮСШОР</t>
  </si>
  <si>
    <t>Khozargan
Хозарган</t>
  </si>
  <si>
    <t>М/03
коб/03</t>
  </si>
  <si>
    <t>M/01
коб/01</t>
  </si>
  <si>
    <t>G/05 мер/05</t>
  </si>
  <si>
    <t>103LN48</t>
  </si>
  <si>
    <t>105OE42</t>
  </si>
  <si>
    <t>102YY44</t>
  </si>
  <si>
    <t>102OQ22</t>
  </si>
  <si>
    <t>105EV50</t>
  </si>
  <si>
    <t>103ZJ98</t>
  </si>
  <si>
    <t>RUS
Россия</t>
  </si>
  <si>
    <t>Zevs
Зевс</t>
  </si>
  <si>
    <t>105BV40</t>
  </si>
  <si>
    <t>Maestro
Маэстро</t>
  </si>
  <si>
    <t>Pavlenka N.
Павленка Н.</t>
  </si>
  <si>
    <t>103JA37</t>
  </si>
  <si>
    <t>104CY98</t>
  </si>
  <si>
    <t>BLR
Беларусь</t>
  </si>
  <si>
    <t>San Remo
Сан Ремо</t>
  </si>
  <si>
    <t>103YK30</t>
  </si>
  <si>
    <t>Stikh
Стих</t>
  </si>
  <si>
    <t>105OT53</t>
  </si>
  <si>
    <t>Radchenko S.
Радченко С.</t>
  </si>
  <si>
    <t>RUS40437</t>
  </si>
  <si>
    <t>Vozhov A
Вожов А.</t>
  </si>
  <si>
    <t>CHEKH. WB
Чешс.тепл</t>
  </si>
  <si>
    <t>SVN
Словения</t>
  </si>
  <si>
    <t>Korsar
Корсар</t>
  </si>
  <si>
    <t xml:space="preserve"> 10119621</t>
  </si>
  <si>
    <t>104UV03</t>
  </si>
  <si>
    <t>Сосина В.
Sonina V.</t>
  </si>
  <si>
    <t>KWPN
Голл.тепл</t>
  </si>
  <si>
    <t>Corland
Корланд</t>
  </si>
  <si>
    <t>104DM91</t>
  </si>
  <si>
    <t>Gomel regional olympic equestrian centre</t>
  </si>
  <si>
    <t>HOLST
Голшт.</t>
  </si>
  <si>
    <t>Tommy
Томми</t>
  </si>
  <si>
    <r>
      <t xml:space="preserve">Mikhail
</t>
    </r>
    <r>
      <rPr>
        <sz val="8"/>
        <rFont val="Verdana"/>
        <family val="2"/>
      </rPr>
      <t>Михаил</t>
    </r>
  </si>
  <si>
    <r>
      <t xml:space="preserve">KHMELEV
</t>
    </r>
    <r>
      <rPr>
        <sz val="8"/>
        <rFont val="Verdana"/>
        <family val="2"/>
      </rPr>
      <t>ХМЕЛЕВ</t>
    </r>
  </si>
  <si>
    <t>103OA96</t>
  </si>
  <si>
    <r>
      <t xml:space="preserve">SATURDAY NIGHT
</t>
    </r>
    <r>
      <rPr>
        <sz val="8"/>
        <rFont val="Verdana"/>
        <family val="2"/>
      </rPr>
      <t>СЭТЕДЭЙ НАЙТ</t>
    </r>
  </si>
  <si>
    <t>Milyukova S.
Милюкова С.</t>
  </si>
  <si>
    <r>
      <t xml:space="preserve">Maria 
</t>
    </r>
    <r>
      <rPr>
        <sz val="8"/>
        <rFont val="Verdana"/>
        <family val="2"/>
      </rPr>
      <t>Мария</t>
    </r>
  </si>
  <si>
    <r>
      <t xml:space="preserve">SHIGAL
</t>
    </r>
    <r>
      <rPr>
        <sz val="8"/>
        <rFont val="Verdana"/>
        <family val="2"/>
      </rPr>
      <t>ШИГАЛЬ</t>
    </r>
  </si>
  <si>
    <r>
      <t xml:space="preserve">FREIGRAFF AF HVARRE
</t>
    </r>
    <r>
      <rPr>
        <sz val="8"/>
        <rFont val="Verdana"/>
        <family val="2"/>
      </rPr>
      <t>ФРАЙГРАФ АФ ХВВАРРЕ</t>
    </r>
  </si>
  <si>
    <t>103JC34</t>
  </si>
  <si>
    <t>Vinogradov V.
Виноградов В.</t>
  </si>
  <si>
    <t>Krack C
Крак Си</t>
  </si>
  <si>
    <t>CDIY</t>
  </si>
  <si>
    <t>Lebedeva I.
Лебедева И.</t>
  </si>
  <si>
    <t>CDIYH6</t>
  </si>
  <si>
    <t>CDIYH5</t>
  </si>
  <si>
    <r>
      <t xml:space="preserve">GORBACHEVA
</t>
    </r>
    <r>
      <rPr>
        <sz val="8"/>
        <rFont val="Verdana"/>
        <family val="2"/>
      </rPr>
      <t>ГОРБАЧЁВА</t>
    </r>
  </si>
  <si>
    <r>
      <t xml:space="preserve">Marina
</t>
    </r>
    <r>
      <rPr>
        <sz val="8"/>
        <rFont val="Verdana"/>
        <family val="2"/>
      </rPr>
      <t>Марина</t>
    </r>
  </si>
  <si>
    <t xml:space="preserve"> 105QM62</t>
  </si>
  <si>
    <r>
      <t xml:space="preserve">CLASS KENDI VIKTORY
</t>
    </r>
    <r>
      <rPr>
        <sz val="8"/>
        <rFont val="Verdana"/>
        <family val="2"/>
      </rPr>
      <t>КЛАСС КЕНДИ ВИКТОРИ</t>
    </r>
  </si>
  <si>
    <t>Krylova E.
Крылова Е.</t>
  </si>
  <si>
    <t>M/12
коб/12</t>
  </si>
  <si>
    <t>104PP91</t>
  </si>
  <si>
    <r>
      <t xml:space="preserve">WIOLITA
</t>
    </r>
    <r>
      <rPr>
        <sz val="8"/>
        <rFont val="Verdana"/>
        <family val="2"/>
      </rPr>
      <t>ВИОЛИТА</t>
    </r>
  </si>
  <si>
    <t xml:space="preserve"> 105QD91</t>
  </si>
  <si>
    <t>Shulginova T.
Шульгинова Т.</t>
  </si>
  <si>
    <t>Rakova T.
Ракова Т.</t>
  </si>
  <si>
    <t>Jihnson
Йинсон</t>
  </si>
  <si>
    <t>102YW00</t>
  </si>
  <si>
    <t>Danilova I.
Данилова И.</t>
  </si>
  <si>
    <t>Henshof Rafael
Хенсхоф Рафаэль</t>
  </si>
  <si>
    <t>009890</t>
  </si>
  <si>
    <t>103JJ73</t>
  </si>
  <si>
    <r>
      <t xml:space="preserve">BARVINOK
</t>
    </r>
    <r>
      <rPr>
        <sz val="8"/>
        <rFont val="Verdana"/>
        <family val="2"/>
      </rPr>
      <t>БАРВИНОК</t>
    </r>
  </si>
  <si>
    <t>Shinkarenko O.
Шинкаренко О.</t>
  </si>
  <si>
    <t>Boguchar
Богучар</t>
  </si>
  <si>
    <t>10085596</t>
  </si>
  <si>
    <t>007330</t>
  </si>
  <si>
    <t>008947</t>
  </si>
  <si>
    <t>RUS40032</t>
  </si>
  <si>
    <t>Ogulova N.
Огулова Н.</t>
  </si>
  <si>
    <t>Tembr
Тембр</t>
  </si>
  <si>
    <t>105JA96</t>
  </si>
  <si>
    <t>Ignatyeva O.
Игнатьева О.</t>
  </si>
  <si>
    <t>FRIES.
Фризская</t>
  </si>
  <si>
    <t>Londonderry
Лондондерри</t>
  </si>
  <si>
    <t>RHEIN
Рейнландск.</t>
  </si>
  <si>
    <t>104AR84</t>
  </si>
  <si>
    <r>
      <t xml:space="preserve">CALIMERO 609
</t>
    </r>
    <r>
      <rPr>
        <sz val="8"/>
        <rFont val="Verdana"/>
        <family val="2"/>
      </rPr>
      <t>КАЛИМЕРО 609</t>
    </r>
  </si>
  <si>
    <t>Rusakov S.
Русаков С.</t>
  </si>
  <si>
    <t>Cornett
Корнетт</t>
  </si>
  <si>
    <r>
      <t xml:space="preserve">Alena
</t>
    </r>
    <r>
      <rPr>
        <sz val="8"/>
        <rFont val="Verdana"/>
        <family val="2"/>
      </rPr>
      <t>Алена</t>
    </r>
  </si>
  <si>
    <t>104GY09</t>
  </si>
  <si>
    <r>
      <t xml:space="preserve">LEMNISCAAT RAPSODIE
</t>
    </r>
    <r>
      <rPr>
        <sz val="8"/>
        <rFont val="Verdana"/>
        <family val="2"/>
      </rPr>
      <t>ЛЕМНИСКААТ РАПСОДИ</t>
    </r>
  </si>
  <si>
    <t>Brunts N.
Брунц Н.</t>
  </si>
  <si>
    <t>Anjershof Rocky
Анерсхуф Роки</t>
  </si>
  <si>
    <t>103FD91</t>
  </si>
  <si>
    <t>105EV54</t>
  </si>
  <si>
    <t>10098169</t>
  </si>
  <si>
    <t>103UX70</t>
  </si>
  <si>
    <r>
      <t xml:space="preserve">FREIXENET 63
</t>
    </r>
    <r>
      <rPr>
        <sz val="8"/>
        <rFont val="Verdana"/>
        <family val="2"/>
      </rPr>
      <t>ФРЕШЕНЕТ 63</t>
    </r>
  </si>
  <si>
    <t>103NM52</t>
  </si>
  <si>
    <r>
      <t xml:space="preserve">SCAMPALO 6
</t>
    </r>
    <r>
      <rPr>
        <sz val="8"/>
        <rFont val="Verdana"/>
        <family val="2"/>
      </rPr>
      <t>СКАМПАЛО 6</t>
    </r>
  </si>
  <si>
    <t>Maksakova A.
Максакова А.</t>
  </si>
  <si>
    <t>105QV75</t>
  </si>
  <si>
    <t>Modneva E.
Моднева Е.</t>
  </si>
  <si>
    <t>Fell Pony
Фелл пони</t>
  </si>
  <si>
    <t>CZE
Чехия</t>
  </si>
  <si>
    <t>Lunesdale Mountain Mist
Лунесдейл Моунтайн Мист</t>
  </si>
  <si>
    <t>Novinskaya M.
Новинская М.</t>
  </si>
  <si>
    <t>Brest
Брест</t>
  </si>
  <si>
    <r>
      <rPr>
        <b/>
        <sz val="8"/>
        <rFont val="Verdana"/>
        <family val="2"/>
      </rPr>
      <t>URBI ET ORBI</t>
    </r>
    <r>
      <rPr>
        <sz val="8"/>
        <rFont val="Verdana"/>
        <family val="2"/>
      </rPr>
      <t xml:space="preserve">
УРБИ ЭТ ОРБИ</t>
    </r>
  </si>
  <si>
    <r>
      <t>Taisia</t>
    </r>
    <r>
      <rPr>
        <sz val="8"/>
        <rFont val="Verdana"/>
        <family val="2"/>
      </rPr>
      <t xml:space="preserve">
Таисия</t>
    </r>
  </si>
  <si>
    <r>
      <t>SHEMAKOVA</t>
    </r>
    <r>
      <rPr>
        <sz val="8"/>
        <rFont val="Verdana"/>
        <family val="2"/>
      </rPr>
      <t xml:space="preserve">
ШЕМАКОВА, 2003</t>
    </r>
  </si>
  <si>
    <r>
      <t xml:space="preserve">FEDOROVA
</t>
    </r>
    <r>
      <rPr>
        <sz val="8"/>
        <rFont val="Verdana"/>
        <family val="2"/>
      </rPr>
      <t>ФЕДОРОВА, 2000</t>
    </r>
  </si>
  <si>
    <r>
      <t xml:space="preserve">JORN K
</t>
    </r>
    <r>
      <rPr>
        <sz val="8"/>
        <rFont val="Verdana"/>
        <family val="2"/>
      </rPr>
      <t>ДЖОН К</t>
    </r>
  </si>
  <si>
    <r>
      <t xml:space="preserve">Alina
</t>
    </r>
    <r>
      <rPr>
        <sz val="8"/>
        <rFont val="Verdana"/>
        <family val="2"/>
      </rPr>
      <t>Алина</t>
    </r>
  </si>
  <si>
    <r>
      <t xml:space="preserve">NOVIKOVA
</t>
    </r>
    <r>
      <rPr>
        <sz val="8"/>
        <rFont val="Verdana"/>
        <family val="2"/>
      </rPr>
      <t>НОВИКОВА</t>
    </r>
  </si>
  <si>
    <r>
      <t xml:space="preserve">DONRESTAN
</t>
    </r>
    <r>
      <rPr>
        <sz val="8"/>
        <rFont val="Verdana"/>
        <family val="2"/>
      </rPr>
      <t>ДОНРЕСТАН</t>
    </r>
  </si>
  <si>
    <r>
      <rPr>
        <b/>
        <sz val="8"/>
        <rFont val="Verdana"/>
        <family val="2"/>
      </rPr>
      <t>Polina</t>
    </r>
    <r>
      <rPr>
        <sz val="8"/>
        <rFont val="Verdana"/>
        <family val="2"/>
      </rPr>
      <t xml:space="preserve">
Полина</t>
    </r>
  </si>
  <si>
    <r>
      <t xml:space="preserve">BARSELONA
</t>
    </r>
    <r>
      <rPr>
        <sz val="8"/>
        <rFont val="Verdana"/>
        <family val="2"/>
      </rPr>
      <t>БАРСЕЛОНА</t>
    </r>
  </si>
  <si>
    <r>
      <t xml:space="preserve">MELNIKOVA </t>
    </r>
    <r>
      <rPr>
        <sz val="8"/>
        <rFont val="Verdana"/>
        <family val="2"/>
      </rPr>
      <t>МЕЛЬНИКОВА, 1998</t>
    </r>
  </si>
  <si>
    <r>
      <t xml:space="preserve">CALIPH
</t>
    </r>
    <r>
      <rPr>
        <sz val="8"/>
        <rFont val="Verdana"/>
        <family val="2"/>
      </rPr>
      <t>КАЛИФ</t>
    </r>
  </si>
  <si>
    <r>
      <t xml:space="preserve">KARMADAL
</t>
    </r>
    <r>
      <rPr>
        <sz val="8"/>
        <rFont val="Verdana"/>
        <family val="2"/>
      </rPr>
      <t>КАРМАДАЛ</t>
    </r>
  </si>
  <si>
    <r>
      <t xml:space="preserve">KOT
</t>
    </r>
    <r>
      <rPr>
        <sz val="8"/>
        <rFont val="Verdana"/>
        <family val="2"/>
      </rPr>
      <t>КОТ, 2003</t>
    </r>
  </si>
  <si>
    <r>
      <t xml:space="preserve">SAN DOMINIK
</t>
    </r>
    <r>
      <rPr>
        <sz val="8"/>
        <rFont val="Verdana"/>
        <family val="2"/>
      </rPr>
      <t>САН ДОМИНИК</t>
    </r>
  </si>
  <si>
    <r>
      <t xml:space="preserve">WONDERLITE 2
</t>
    </r>
    <r>
      <rPr>
        <sz val="8"/>
        <rFont val="Verdana"/>
        <family val="2"/>
      </rPr>
      <t>ВАНДЕРЛАЙТ 2</t>
    </r>
  </si>
  <si>
    <r>
      <t xml:space="preserve">Sofia
</t>
    </r>
    <r>
      <rPr>
        <sz val="8"/>
        <rFont val="Verdana"/>
        <family val="2"/>
      </rPr>
      <t>Софья</t>
    </r>
  </si>
  <si>
    <r>
      <t xml:space="preserve">IGNATOVA
</t>
    </r>
    <r>
      <rPr>
        <sz val="8"/>
        <rFont val="Verdana"/>
        <family val="2"/>
      </rPr>
      <t>ИГНАТОВА, 2004</t>
    </r>
  </si>
  <si>
    <r>
      <t xml:space="preserve">BLACK PEARL
</t>
    </r>
    <r>
      <rPr>
        <sz val="8"/>
        <rFont val="Verdana"/>
        <family val="2"/>
      </rPr>
      <t>БЛЭК ПЕРЛ</t>
    </r>
  </si>
  <si>
    <r>
      <t xml:space="preserve">GOLUBEVA
</t>
    </r>
    <r>
      <rPr>
        <sz val="8"/>
        <rFont val="Verdana"/>
        <family val="2"/>
      </rPr>
      <t>ГОЛУБЕВА, 2003</t>
    </r>
  </si>
  <si>
    <r>
      <t xml:space="preserve">ARTIZAR
</t>
    </r>
    <r>
      <rPr>
        <sz val="8"/>
        <rFont val="Verdana"/>
        <family val="2"/>
      </rPr>
      <t>АРТИЗАР</t>
    </r>
  </si>
  <si>
    <r>
      <t xml:space="preserve">Valeria
</t>
    </r>
    <r>
      <rPr>
        <sz val="8"/>
        <rFont val="Verdana"/>
        <family val="2"/>
      </rPr>
      <t>Валерия</t>
    </r>
  </si>
  <si>
    <r>
      <t xml:space="preserve">DOYNIKOVA, </t>
    </r>
    <r>
      <rPr>
        <sz val="8"/>
        <rFont val="Verdana"/>
        <family val="2"/>
      </rPr>
      <t>ДОЙНИКОВА, 1999</t>
    </r>
  </si>
  <si>
    <r>
      <t xml:space="preserve">DREAM BOY
</t>
    </r>
    <r>
      <rPr>
        <sz val="8"/>
        <rFont val="Verdana"/>
        <family val="2"/>
      </rPr>
      <t>ДРИМ БОЙ</t>
    </r>
  </si>
  <si>
    <t>Hermess
Гермесс</t>
  </si>
  <si>
    <t>Cayman
Кайман</t>
  </si>
  <si>
    <r>
      <t xml:space="preserve">Alyna
</t>
    </r>
    <r>
      <rPr>
        <sz val="8"/>
        <rFont val="Verdana"/>
        <family val="2"/>
      </rPr>
      <t>Алина</t>
    </r>
  </si>
  <si>
    <t>105PH65</t>
  </si>
  <si>
    <r>
      <rPr>
        <b/>
        <sz val="8"/>
        <rFont val="Verdana"/>
        <family val="2"/>
      </rPr>
      <t>HORHEY</t>
    </r>
    <r>
      <rPr>
        <sz val="8"/>
        <rFont val="Verdana"/>
        <family val="2"/>
      </rPr>
      <t xml:space="preserve">
ХОРХЕЙ</t>
    </r>
  </si>
  <si>
    <t>105EM06</t>
  </si>
  <si>
    <r>
      <rPr>
        <b/>
        <sz val="8"/>
        <rFont val="Verdana"/>
        <family val="2"/>
      </rPr>
      <t>LEIPCIG</t>
    </r>
    <r>
      <rPr>
        <sz val="8"/>
        <rFont val="Verdana"/>
        <family val="2"/>
      </rPr>
      <t xml:space="preserve">
ЛЕЙПЦИГ</t>
    </r>
  </si>
  <si>
    <t>Hampton
Хэмптон</t>
  </si>
  <si>
    <r>
      <t xml:space="preserve">Aliaksandra
</t>
    </r>
    <r>
      <rPr>
        <sz val="8"/>
        <rFont val="Verdana"/>
        <family val="2"/>
      </rPr>
      <t>Александра</t>
    </r>
  </si>
  <si>
    <r>
      <t xml:space="preserve">TORONTO
</t>
    </r>
    <r>
      <rPr>
        <sz val="8"/>
        <rFont val="Verdana"/>
        <family val="2"/>
      </rPr>
      <t>ТОРОНТО</t>
    </r>
  </si>
  <si>
    <r>
      <t xml:space="preserve">PRIYSK
</t>
    </r>
    <r>
      <rPr>
        <sz val="8"/>
        <rFont val="Verdana"/>
        <family val="2"/>
      </rPr>
      <t>ПРИЙСК</t>
    </r>
  </si>
  <si>
    <r>
      <t xml:space="preserve">Antonina
</t>
    </r>
    <r>
      <rPr>
        <sz val="8"/>
        <rFont val="Verdana"/>
        <family val="2"/>
      </rPr>
      <t>Антонина</t>
    </r>
  </si>
  <si>
    <r>
      <t xml:space="preserve">LIBERVIL
</t>
    </r>
    <r>
      <rPr>
        <sz val="8"/>
        <rFont val="Verdana"/>
        <family val="2"/>
      </rPr>
      <t>ЛИБЕРВИН</t>
    </r>
  </si>
  <si>
    <t>104ZB69</t>
  </si>
  <si>
    <r>
      <t xml:space="preserve">LIBERAL
</t>
    </r>
    <r>
      <rPr>
        <sz val="8"/>
        <rFont val="Verdana"/>
        <family val="2"/>
      </rPr>
      <t>ЛИБЕРАЛ</t>
    </r>
  </si>
  <si>
    <t>G/10
менр/10</t>
  </si>
  <si>
    <t>Bogart 21
Богарт 21</t>
  </si>
  <si>
    <r>
      <t xml:space="preserve">Varvara
</t>
    </r>
    <r>
      <rPr>
        <sz val="8"/>
        <rFont val="Verdana"/>
        <family val="2"/>
      </rPr>
      <t>Варвара</t>
    </r>
  </si>
  <si>
    <r>
      <t xml:space="preserve">PAULENKA
</t>
    </r>
    <r>
      <rPr>
        <sz val="8"/>
        <rFont val="Verdana"/>
        <family val="2"/>
      </rPr>
      <t>ПАВЛЕНКА, 1996</t>
    </r>
  </si>
  <si>
    <r>
      <t xml:space="preserve">Valeryia </t>
    </r>
    <r>
      <rPr>
        <sz val="8"/>
        <rFont val="Verdana"/>
        <family val="2"/>
      </rPr>
      <t>Валерия</t>
    </r>
  </si>
  <si>
    <r>
      <t xml:space="preserve">MARKINA
</t>
    </r>
    <r>
      <rPr>
        <sz val="8"/>
        <rFont val="Verdana"/>
        <family val="2"/>
      </rPr>
      <t>МАРКИНА, 1996</t>
    </r>
  </si>
  <si>
    <r>
      <t xml:space="preserve">BANAVUR
</t>
    </r>
    <r>
      <rPr>
        <sz val="8"/>
        <rFont val="Verdana"/>
        <family val="2"/>
      </rPr>
      <t>БАНАВУР</t>
    </r>
  </si>
  <si>
    <r>
      <t xml:space="preserve">VOLKOVA
</t>
    </r>
    <r>
      <rPr>
        <sz val="8"/>
        <rFont val="Verdana"/>
        <family val="2"/>
      </rPr>
      <t>ВОЛКОВА</t>
    </r>
  </si>
  <si>
    <r>
      <t xml:space="preserve">GORBACHEVA
</t>
    </r>
    <r>
      <rPr>
        <sz val="8"/>
        <rFont val="Verdana"/>
        <family val="2"/>
      </rPr>
      <t>ГОРБАЧЕВА</t>
    </r>
  </si>
  <si>
    <r>
      <t xml:space="preserve">AMAZING
</t>
    </r>
    <r>
      <rPr>
        <sz val="8"/>
        <rFont val="Verdana"/>
        <family val="2"/>
      </rPr>
      <t>ЭМЕЙЗИНГ</t>
    </r>
  </si>
  <si>
    <r>
      <t xml:space="preserve">Karina
</t>
    </r>
    <r>
      <rPr>
        <sz val="8"/>
        <rFont val="Verdana"/>
        <family val="2"/>
      </rPr>
      <t>Карина</t>
    </r>
  </si>
  <si>
    <r>
      <t xml:space="preserve">Elizaveta </t>
    </r>
    <r>
      <rPr>
        <sz val="8"/>
        <rFont val="Verdana"/>
        <family val="2"/>
      </rPr>
      <t>Елизавета</t>
    </r>
  </si>
  <si>
    <r>
      <t xml:space="preserve">GARMASH
</t>
    </r>
    <r>
      <rPr>
        <sz val="8"/>
        <rFont val="Verdana"/>
        <family val="2"/>
      </rPr>
      <t>ГАРМАШ, 1998</t>
    </r>
  </si>
  <si>
    <r>
      <t xml:space="preserve">TAVR
</t>
    </r>
    <r>
      <rPr>
        <sz val="8"/>
        <rFont val="Verdana"/>
        <family val="2"/>
      </rPr>
      <t>ТАВР</t>
    </r>
  </si>
  <si>
    <t>10153445</t>
  </si>
  <si>
    <t>105GR80</t>
  </si>
  <si>
    <t>М/06
коб/06</t>
  </si>
  <si>
    <t>Aarnio-Wihuri C.
Аарнио-Вихури К.</t>
  </si>
  <si>
    <t>Samba Hit
Самба Хит</t>
  </si>
  <si>
    <t xml:space="preserve"> 105OX42</t>
  </si>
  <si>
    <t>Solitair
Солитэйр</t>
  </si>
  <si>
    <r>
      <t xml:space="preserve">GOODSHAPES CORADO
</t>
    </r>
    <r>
      <rPr>
        <sz val="8"/>
        <rFont val="Verdana"/>
        <family val="2"/>
      </rPr>
      <t>ГУДШЕПЕС КОРРАДО</t>
    </r>
  </si>
  <si>
    <r>
      <t xml:space="preserve">HOCUS POCUS
</t>
    </r>
    <r>
      <rPr>
        <sz val="8"/>
        <rFont val="Verdana"/>
        <family val="2"/>
      </rPr>
      <t>ХОКУС ПОКУС</t>
    </r>
  </si>
  <si>
    <r>
      <t xml:space="preserve">Camilla
</t>
    </r>
    <r>
      <rPr>
        <sz val="8"/>
        <rFont val="Verdana"/>
        <family val="2"/>
      </rPr>
      <t>Камилла</t>
    </r>
  </si>
  <si>
    <r>
      <t xml:space="preserve">BEAUTIFUL SAMORA
</t>
    </r>
    <r>
      <rPr>
        <sz val="8"/>
        <rFont val="Verdana"/>
        <family val="2"/>
      </rPr>
      <t>БЬЮТИФУЛ САМОРА</t>
    </r>
  </si>
  <si>
    <r>
      <t xml:space="preserve">ZERO TOLERANCE
</t>
    </r>
    <r>
      <rPr>
        <sz val="8"/>
        <rFont val="Verdana"/>
        <family val="2"/>
      </rPr>
      <t>ЗЕРО ТОЛЕРАНС</t>
    </r>
  </si>
  <si>
    <r>
      <t xml:space="preserve">PECHERSK
</t>
    </r>
    <r>
      <rPr>
        <sz val="8"/>
        <rFont val="Verdana"/>
        <family val="2"/>
      </rPr>
      <t>ПЕЧЕРСК</t>
    </r>
  </si>
  <si>
    <r>
      <rPr>
        <b/>
        <sz val="8"/>
        <rFont val="Verdana"/>
        <family val="2"/>
      </rPr>
      <t>POUKH</t>
    </r>
    <r>
      <rPr>
        <sz val="8"/>
        <rFont val="Verdana"/>
        <family val="2"/>
      </rPr>
      <t xml:space="preserve">
ПУХ</t>
    </r>
  </si>
  <si>
    <r>
      <t xml:space="preserve">VOZHOVA
</t>
    </r>
    <r>
      <rPr>
        <sz val="8"/>
        <rFont val="Verdana"/>
        <family val="2"/>
      </rPr>
      <t>ВОЖОВА, 1997</t>
    </r>
  </si>
  <si>
    <r>
      <t xml:space="preserve">KORSARO
</t>
    </r>
    <r>
      <rPr>
        <sz val="8"/>
        <rFont val="Verdana"/>
        <family val="2"/>
      </rPr>
      <t>КОРСАРО</t>
    </r>
  </si>
  <si>
    <r>
      <t xml:space="preserve">Aleksandra
</t>
    </r>
    <r>
      <rPr>
        <sz val="8"/>
        <rFont val="Verdana"/>
        <family val="2"/>
      </rPr>
      <t>Александра</t>
    </r>
  </si>
  <si>
    <r>
      <t xml:space="preserve">SOBOLENKO
</t>
    </r>
    <r>
      <rPr>
        <sz val="8"/>
        <rFont val="Verdana"/>
        <family val="2"/>
      </rPr>
      <t>СОБОЛЕНКО, 2003</t>
    </r>
  </si>
  <si>
    <r>
      <t xml:space="preserve">LARRY CARLTON
</t>
    </r>
    <r>
      <rPr>
        <sz val="8"/>
        <rFont val="Verdana"/>
        <family val="2"/>
      </rPr>
      <t>ЛАРРИ КАРЛТОН</t>
    </r>
  </si>
  <si>
    <r>
      <t xml:space="preserve">Margarita
</t>
    </r>
    <r>
      <rPr>
        <sz val="8"/>
        <rFont val="Verdana"/>
        <family val="2"/>
      </rPr>
      <t>Маргарита</t>
    </r>
  </si>
  <si>
    <r>
      <t xml:space="preserve">ANASHKINA
</t>
    </r>
    <r>
      <rPr>
        <sz val="8"/>
        <rFont val="Verdana"/>
        <family val="2"/>
      </rPr>
      <t>АНАШКИНА, 2003</t>
    </r>
  </si>
  <si>
    <r>
      <t xml:space="preserve">FLIBUSTIER
</t>
    </r>
    <r>
      <rPr>
        <sz val="8"/>
        <rFont val="Verdana"/>
        <family val="2"/>
      </rPr>
      <t>ФЛИБУСТЬЕР</t>
    </r>
  </si>
  <si>
    <t>Golubev S.
Голубев С.</t>
  </si>
  <si>
    <t>Kot E.
Кот Е.</t>
  </si>
  <si>
    <r>
      <t xml:space="preserve">AARNIO-WIHURI
</t>
    </r>
    <r>
      <rPr>
        <sz val="8"/>
        <rFont val="Verdana"/>
        <family val="2"/>
      </rPr>
      <t>ААРНИО-ВИХУРИ, 2001</t>
    </r>
  </si>
  <si>
    <r>
      <t xml:space="preserve">BEREZINSKAYA
</t>
    </r>
    <r>
      <rPr>
        <sz val="8"/>
        <rFont val="Verdana"/>
        <family val="2"/>
      </rPr>
      <t>БЕРЕЗИНСКАЯ, 1999</t>
    </r>
  </si>
  <si>
    <r>
      <t xml:space="preserve">SAZONAVA
</t>
    </r>
    <r>
      <rPr>
        <sz val="8"/>
        <rFont val="Verdana"/>
        <family val="2"/>
      </rPr>
      <t>САЗОНОВА, 1999</t>
    </r>
  </si>
  <si>
    <r>
      <t xml:space="preserve">SHISHONOK
</t>
    </r>
    <r>
      <rPr>
        <sz val="8"/>
        <rFont val="Verdana"/>
        <family val="2"/>
      </rPr>
      <t>ШИШОНАК, 1999</t>
    </r>
  </si>
  <si>
    <r>
      <t xml:space="preserve">SUDZHENKA
</t>
    </r>
    <r>
      <rPr>
        <sz val="8"/>
        <rFont val="Verdana"/>
        <family val="2"/>
      </rPr>
      <t>СУДЖЕНКА, 1999</t>
    </r>
  </si>
  <si>
    <r>
      <rPr>
        <b/>
        <sz val="8"/>
        <rFont val="Verdana"/>
        <family val="2"/>
      </rPr>
      <t>YARANTSEVA</t>
    </r>
    <r>
      <rPr>
        <sz val="8"/>
        <rFont val="Verdana"/>
        <family val="2"/>
      </rPr>
      <t xml:space="preserve">
ЯРАНЦЕВА, 2000 </t>
    </r>
  </si>
  <si>
    <r>
      <t xml:space="preserve">ALEKSEEVA
</t>
    </r>
    <r>
      <rPr>
        <sz val="8"/>
        <rFont val="Verdana"/>
        <family val="2"/>
      </rPr>
      <t>АЛЕКСЕЕВА, 2002</t>
    </r>
  </si>
  <si>
    <r>
      <t xml:space="preserve">ARASHTAEVA
</t>
    </r>
    <r>
      <rPr>
        <sz val="8"/>
        <rFont val="Verdana"/>
        <family val="2"/>
      </rPr>
      <t>АРАШТАЕВА, 2003</t>
    </r>
  </si>
  <si>
    <r>
      <t xml:space="preserve">TVOROGOVA-KUZNETSOVA
</t>
    </r>
    <r>
      <rPr>
        <sz val="6"/>
        <rFont val="Verdana"/>
        <family val="2"/>
      </rPr>
      <t>ТВОРОГОВА-КУЗНЕЦОВА, 2001</t>
    </r>
  </si>
  <si>
    <r>
      <t xml:space="preserve">SHULGINOVA
</t>
    </r>
    <r>
      <rPr>
        <sz val="8"/>
        <rFont val="Verdana"/>
        <family val="2"/>
      </rPr>
      <t>ШУЛЬГИНОВА, 1999</t>
    </r>
  </si>
  <si>
    <r>
      <t xml:space="preserve">IVANOVA
</t>
    </r>
    <r>
      <rPr>
        <sz val="8"/>
        <rFont val="Verdana"/>
        <family val="2"/>
      </rPr>
      <t>ИВАНОВА, 1997</t>
    </r>
  </si>
  <si>
    <r>
      <t xml:space="preserve">MAKSAKOVA
</t>
    </r>
    <r>
      <rPr>
        <sz val="8"/>
        <rFont val="Verdana"/>
        <family val="2"/>
      </rPr>
      <t>МАКСАКОВА, 1997</t>
    </r>
  </si>
  <si>
    <r>
      <t xml:space="preserve">GLAZYRINA
</t>
    </r>
    <r>
      <rPr>
        <sz val="8"/>
        <rFont val="Verdana"/>
        <family val="2"/>
      </rPr>
      <t>ГЛАЗЫРИНА, 2004</t>
    </r>
  </si>
  <si>
    <r>
      <t xml:space="preserve">KUZNETSOVA
</t>
    </r>
    <r>
      <rPr>
        <sz val="8"/>
        <rFont val="Verdana"/>
        <family val="2"/>
      </rPr>
      <t>КУЗНЕЦОВА, 2004</t>
    </r>
  </si>
  <si>
    <r>
      <t xml:space="preserve">SKVORTSOVA
</t>
    </r>
    <r>
      <rPr>
        <sz val="8"/>
        <rFont val="Verdana"/>
        <family val="2"/>
      </rPr>
      <t>СКВОРЦОВА, 2005</t>
    </r>
  </si>
  <si>
    <r>
      <t>RUSAKOVA</t>
    </r>
    <r>
      <rPr>
        <sz val="8"/>
        <rFont val="Verdana"/>
        <family val="2"/>
      </rPr>
      <t xml:space="preserve">
РУСАКОВА, 2004</t>
    </r>
  </si>
  <si>
    <r>
      <t xml:space="preserve">BARITON
</t>
    </r>
    <r>
      <rPr>
        <sz val="8"/>
        <rFont val="Verdana"/>
        <family val="2"/>
      </rPr>
      <t>БАРИТОН</t>
    </r>
  </si>
  <si>
    <t>105QW93</t>
  </si>
  <si>
    <r>
      <rPr>
        <b/>
        <sz val="8"/>
        <rFont val="Verdana"/>
        <family val="2"/>
      </rPr>
      <t>BREEZE RAIN M</t>
    </r>
    <r>
      <rPr>
        <sz val="8"/>
        <rFont val="Verdana"/>
        <family val="2"/>
      </rPr>
      <t xml:space="preserve">
БРИЗ РЕЙН М</t>
    </r>
  </si>
  <si>
    <r>
      <t xml:space="preserve">DEBERDEEVA
</t>
    </r>
    <r>
      <rPr>
        <sz val="8"/>
        <rFont val="Verdana"/>
        <family val="2"/>
      </rPr>
      <t>ДЕБЕРДЕЕВА</t>
    </r>
  </si>
  <si>
    <t>Romanova E.
Романова Е.</t>
  </si>
  <si>
    <r>
      <t xml:space="preserve">ELKINA
</t>
    </r>
    <r>
      <rPr>
        <sz val="8"/>
        <rFont val="Verdana"/>
        <family val="2"/>
      </rPr>
      <t>ЕЛКИНА</t>
    </r>
  </si>
  <si>
    <r>
      <t xml:space="preserve">ZVEZDOCHET
</t>
    </r>
    <r>
      <rPr>
        <sz val="8"/>
        <rFont val="Verdana"/>
        <family val="2"/>
      </rPr>
      <t>ЗВЕЗДОЧЕТ</t>
    </r>
  </si>
  <si>
    <t>10153449</t>
  </si>
  <si>
    <t>104VA78</t>
  </si>
  <si>
    <t>10138609</t>
  </si>
  <si>
    <r>
      <t xml:space="preserve">RYKOVA
</t>
    </r>
    <r>
      <rPr>
        <sz val="8"/>
        <rFont val="Verdana"/>
        <family val="2"/>
      </rPr>
      <t>РЫКОВА</t>
    </r>
  </si>
  <si>
    <t>105DP44</t>
  </si>
  <si>
    <r>
      <t xml:space="preserve">SUN LE GRAND
</t>
    </r>
    <r>
      <rPr>
        <sz val="8"/>
        <rFont val="Verdana"/>
        <family val="2"/>
      </rPr>
      <t>САН ЛЕ ГРАНД</t>
    </r>
  </si>
  <si>
    <t>Rykova A.
Рыкова А.</t>
  </si>
  <si>
    <t>Gelendzhik
Геленджик</t>
  </si>
  <si>
    <r>
      <t xml:space="preserve">TREVOR
</t>
    </r>
    <r>
      <rPr>
        <sz val="8"/>
        <rFont val="Verdana"/>
        <family val="2"/>
      </rPr>
      <t>ТРЕВОР</t>
    </r>
  </si>
  <si>
    <r>
      <t xml:space="preserve">MAGNIT
</t>
    </r>
    <r>
      <rPr>
        <sz val="8"/>
        <rFont val="Verdana"/>
        <family val="2"/>
      </rPr>
      <t>МАГНИТ</t>
    </r>
  </si>
  <si>
    <t>10104870</t>
  </si>
  <si>
    <t>10153443</t>
  </si>
  <si>
    <t>105FE03</t>
  </si>
  <si>
    <t>10140378</t>
  </si>
  <si>
    <t>105FX50</t>
  </si>
  <si>
    <t>104CX23</t>
  </si>
  <si>
    <t>Vatelina A.
Вателина А.</t>
  </si>
  <si>
    <t xml:space="preserve">  Cristallo 
Кристалло</t>
  </si>
  <si>
    <t>103HV83</t>
  </si>
  <si>
    <t>M/05
коб/05</t>
  </si>
  <si>
    <t xml:space="preserve">Dragonfly
Драгонфлай </t>
  </si>
  <si>
    <t>03-07/10/2018</t>
  </si>
  <si>
    <r>
      <t xml:space="preserve">RONALDINYO
</t>
    </r>
    <r>
      <rPr>
        <sz val="8"/>
        <rFont val="Verdana"/>
        <family val="2"/>
      </rPr>
      <t>РОНАЛЬДИНЬО</t>
    </r>
  </si>
  <si>
    <r>
      <t xml:space="preserve">JOHANS KRAUS
</t>
    </r>
    <r>
      <rPr>
        <sz val="8"/>
        <rFont val="Verdana"/>
        <family val="2"/>
      </rPr>
      <t>ЙОХАНС КРАУС</t>
    </r>
  </si>
  <si>
    <r>
      <t xml:space="preserve">Rimma
</t>
    </r>
    <r>
      <rPr>
        <sz val="8"/>
        <rFont val="Verdana"/>
        <family val="2"/>
      </rPr>
      <t>Римма</t>
    </r>
  </si>
  <si>
    <r>
      <t xml:space="preserve">KUZENKOVA
</t>
    </r>
    <r>
      <rPr>
        <sz val="8"/>
        <rFont val="Verdana"/>
        <family val="2"/>
      </rPr>
      <t>КУЗЕНКОВА</t>
    </r>
  </si>
  <si>
    <r>
      <t xml:space="preserve">KONHABAR
</t>
    </r>
    <r>
      <rPr>
        <sz val="8"/>
        <rFont val="Verdana"/>
        <family val="2"/>
      </rPr>
      <t>КОНХАБАР</t>
    </r>
  </si>
  <si>
    <r>
      <t xml:space="preserve">VENIDIKTOVA
</t>
    </r>
    <r>
      <rPr>
        <sz val="8"/>
        <rFont val="Verdana"/>
        <family val="2"/>
      </rPr>
      <t>ВЕНИДИКТОВА</t>
    </r>
  </si>
  <si>
    <r>
      <t xml:space="preserve">KHALI GALI
</t>
    </r>
    <r>
      <rPr>
        <sz val="8"/>
        <rFont val="Verdana"/>
        <family val="2"/>
      </rPr>
      <t>ХАЛИ ГАЛИ</t>
    </r>
  </si>
  <si>
    <t>Ehrenpar
Эренпар</t>
  </si>
  <si>
    <r>
      <t xml:space="preserve">GRISHANOVICH
</t>
    </r>
    <r>
      <rPr>
        <sz val="8"/>
        <rFont val="Verdana"/>
        <family val="2"/>
      </rPr>
      <t>ГРИШАНОВИЧ</t>
    </r>
  </si>
  <si>
    <t>105GD27</t>
  </si>
  <si>
    <r>
      <t xml:space="preserve">DANKHILL
</t>
    </r>
    <r>
      <rPr>
        <sz val="8"/>
        <rFont val="Verdana"/>
        <family val="2"/>
      </rPr>
      <t>ДАНХИЛЛ</t>
    </r>
  </si>
  <si>
    <t>Grishanovich O
Гришанович О</t>
  </si>
  <si>
    <r>
      <t xml:space="preserve">Kristina
</t>
    </r>
    <r>
      <rPr>
        <sz val="8"/>
        <rFont val="Verdana"/>
        <family val="2"/>
      </rPr>
      <t>Кристина</t>
    </r>
  </si>
  <si>
    <r>
      <t xml:space="preserve">GULAM
</t>
    </r>
    <r>
      <rPr>
        <sz val="8"/>
        <rFont val="Verdana"/>
        <family val="2"/>
      </rPr>
      <t>ГУЛАМ</t>
    </r>
  </si>
  <si>
    <r>
      <t xml:space="preserve">Olesya
</t>
    </r>
    <r>
      <rPr>
        <sz val="8"/>
        <color indexed="10"/>
        <rFont val="Verdana"/>
        <family val="2"/>
      </rPr>
      <t>Олеся</t>
    </r>
  </si>
  <si>
    <r>
      <t xml:space="preserve">SHVETSOVA
</t>
    </r>
    <r>
      <rPr>
        <sz val="8"/>
        <color indexed="10"/>
        <rFont val="Verdana"/>
        <family val="2"/>
      </rPr>
      <t>ШВЕЦОВА, 2003</t>
    </r>
  </si>
  <si>
    <r>
      <t xml:space="preserve">SAKUROVA
</t>
    </r>
    <r>
      <rPr>
        <sz val="8"/>
        <rFont val="Verdana"/>
        <family val="2"/>
      </rPr>
      <t>САКУРОВА</t>
    </r>
  </si>
  <si>
    <t>LAT</t>
  </si>
  <si>
    <r>
      <rPr>
        <b/>
        <sz val="8"/>
        <rFont val="Verdana"/>
        <family val="2"/>
      </rPr>
      <t>ESTER</t>
    </r>
    <r>
      <rPr>
        <sz val="8"/>
        <rFont val="Verdana"/>
        <family val="2"/>
      </rPr>
      <t xml:space="preserve">
ЭСТЕР</t>
    </r>
  </si>
  <si>
    <t>104QJ56</t>
  </si>
  <si>
    <t>M/09
коб/09</t>
  </si>
  <si>
    <t>Embassy I
Эмбасси I</t>
  </si>
  <si>
    <t>Indoctro
Индоктро</t>
  </si>
  <si>
    <r>
      <rPr>
        <b/>
        <sz val="8"/>
        <rFont val="Verdana"/>
        <family val="2"/>
      </rPr>
      <t>LORD NELSON 55</t>
    </r>
    <r>
      <rPr>
        <sz val="8"/>
        <rFont val="Verdana"/>
        <family val="2"/>
      </rPr>
      <t xml:space="preserve">
ЛОРД НЕЛЬСОН 55</t>
    </r>
  </si>
  <si>
    <t>105ZE23</t>
  </si>
  <si>
    <r>
      <t xml:space="preserve">BOBROVA
</t>
    </r>
    <r>
      <rPr>
        <sz val="8"/>
        <rFont val="Verdana"/>
        <family val="2"/>
      </rPr>
      <t>БОБРОВА</t>
    </r>
  </si>
  <si>
    <t>105XZ28</t>
  </si>
  <si>
    <r>
      <t xml:space="preserve">MAGIC BOY
</t>
    </r>
    <r>
      <rPr>
        <sz val="8"/>
        <rFont val="Verdana"/>
        <family val="2"/>
      </rPr>
      <t>МЭЙДЖИК БОЙ</t>
    </r>
  </si>
  <si>
    <t>HB
полукр.</t>
  </si>
  <si>
    <t>Nintendo
Нинтендо</t>
  </si>
  <si>
    <r>
      <t xml:space="preserve">Ulyana
</t>
    </r>
    <r>
      <rPr>
        <sz val="8"/>
        <rFont val="Verdana"/>
        <family val="2"/>
      </rPr>
      <t>Ульяна</t>
    </r>
  </si>
  <si>
    <r>
      <t xml:space="preserve">LEONOVA
</t>
    </r>
    <r>
      <rPr>
        <sz val="8"/>
        <rFont val="Verdana"/>
        <family val="2"/>
      </rPr>
      <t>ЛЕОНОВА</t>
    </r>
  </si>
  <si>
    <t>106DZ22</t>
  </si>
  <si>
    <r>
      <t xml:space="preserve">SKYFOLL
</t>
    </r>
    <r>
      <rPr>
        <sz val="8"/>
        <rFont val="Verdana"/>
        <family val="2"/>
      </rPr>
      <t>СКАЙФОЛЛ</t>
    </r>
  </si>
  <si>
    <t>Leonova M
Леонова М</t>
  </si>
  <si>
    <t>Kaldans
Калданс</t>
  </si>
  <si>
    <t>NRPS
Голл.лош. и пони</t>
  </si>
  <si>
    <t>Idzard
Идзард</t>
  </si>
  <si>
    <t>Korotun N
Коротун Н</t>
  </si>
  <si>
    <r>
      <t xml:space="preserve">I AM THE KING
</t>
    </r>
    <r>
      <rPr>
        <sz val="8"/>
        <color indexed="10"/>
        <rFont val="Verdana"/>
        <family val="2"/>
      </rPr>
      <t>АЙ ЭМ ЗЕ КИНГ</t>
    </r>
  </si>
  <si>
    <r>
      <t xml:space="preserve">Anastasya
</t>
    </r>
    <r>
      <rPr>
        <sz val="8"/>
        <color indexed="10"/>
        <rFont val="Verdana"/>
        <family val="2"/>
      </rPr>
      <t>Анастасия</t>
    </r>
  </si>
  <si>
    <r>
      <t xml:space="preserve">KOROTUN
</t>
    </r>
    <r>
      <rPr>
        <sz val="8"/>
        <color indexed="10"/>
        <rFont val="Verdana"/>
        <family val="2"/>
      </rPr>
      <t>КОРОТУН</t>
    </r>
  </si>
  <si>
    <r>
      <t xml:space="preserve">BUNTOVA
</t>
    </r>
    <r>
      <rPr>
        <sz val="8"/>
        <rFont val="Verdana"/>
        <family val="2"/>
      </rPr>
      <t>БУНТОВА</t>
    </r>
  </si>
  <si>
    <t>105OE46</t>
  </si>
  <si>
    <r>
      <t xml:space="preserve">DONDERBOY
</t>
    </r>
    <r>
      <rPr>
        <sz val="8"/>
        <rFont val="Verdana"/>
        <family val="2"/>
      </rPr>
      <t>ДОНДЕРБОЙ</t>
    </r>
  </si>
  <si>
    <t>Wonderboy
Вондербой</t>
  </si>
  <si>
    <t>106BX27</t>
  </si>
  <si>
    <r>
      <t xml:space="preserve">KALHAVE'S DE NORA
</t>
    </r>
    <r>
      <rPr>
        <sz val="8"/>
        <rFont val="Verdana"/>
        <family val="2"/>
      </rPr>
      <t>КАЛХАВЕС ДЕ НОРА</t>
    </r>
  </si>
  <si>
    <t>Grigorieva G
Григорьева Г</t>
  </si>
  <si>
    <t>M/07
коб/07</t>
  </si>
  <si>
    <t>D.Chest.
Т.рыжая</t>
  </si>
  <si>
    <t>De Noir
Де Ноир</t>
  </si>
  <si>
    <r>
      <t xml:space="preserve">YAKOVLEVA
</t>
    </r>
    <r>
      <rPr>
        <sz val="8"/>
        <rFont val="Verdana"/>
        <family val="2"/>
      </rPr>
      <t>ЯКОВЛЕВА</t>
    </r>
  </si>
  <si>
    <r>
      <t xml:space="preserve">GIORGIO ARMANI
</t>
    </r>
    <r>
      <rPr>
        <sz val="8"/>
        <rFont val="Verdana"/>
        <family val="2"/>
      </rPr>
      <t>ДЖОДЖИО АРМАНИ</t>
    </r>
  </si>
  <si>
    <t>105OQ90</t>
  </si>
  <si>
    <r>
      <t xml:space="preserve">ILION
</t>
    </r>
    <r>
      <rPr>
        <sz val="8"/>
        <rFont val="Verdana"/>
        <family val="2"/>
      </rPr>
      <t>ИЛИОН</t>
    </r>
  </si>
  <si>
    <t>Shigal M
Шигаль М</t>
  </si>
  <si>
    <t>Grey Top
Грей Топ</t>
  </si>
  <si>
    <r>
      <t xml:space="preserve">SILE
</t>
    </r>
    <r>
      <rPr>
        <sz val="8"/>
        <rFont val="Verdana"/>
        <family val="2"/>
      </rPr>
      <t>СИЛЕ</t>
    </r>
  </si>
  <si>
    <t>105ZF17</t>
  </si>
  <si>
    <r>
      <t xml:space="preserve">LAUREN
</t>
    </r>
    <r>
      <rPr>
        <sz val="8"/>
        <rFont val="Verdana"/>
        <family val="2"/>
      </rPr>
      <t>ЛОРЕН</t>
    </r>
  </si>
  <si>
    <t>Sile E
Силе Е</t>
  </si>
  <si>
    <t>EST SH
Эст.спорт.</t>
  </si>
  <si>
    <t>105DV87</t>
  </si>
  <si>
    <r>
      <t xml:space="preserve">ROZA'S SAVANETA
</t>
    </r>
    <r>
      <rPr>
        <sz val="8"/>
        <color indexed="10"/>
        <rFont val="Verdana"/>
        <family val="2"/>
      </rPr>
      <t>РОЗА'С САВАНЕТА</t>
    </r>
  </si>
  <si>
    <t>NF Pony
Ньюфорест</t>
  </si>
  <si>
    <t>Brown
бурая</t>
  </si>
  <si>
    <t>Make My Day
Мейк Май Дэй</t>
  </si>
  <si>
    <t>Ilyichev V.
Ильичев В.</t>
  </si>
  <si>
    <t>Arzhaeva N.
Аржаева Н.</t>
  </si>
  <si>
    <t>HB
Полукров.</t>
  </si>
  <si>
    <r>
      <t xml:space="preserve">ARZHAEVA
</t>
    </r>
    <r>
      <rPr>
        <sz val="8"/>
        <rFont val="Verdana"/>
        <family val="2"/>
      </rPr>
      <t>АРЖАЕВА, 2004</t>
    </r>
  </si>
  <si>
    <r>
      <t xml:space="preserve">DIAMANT
</t>
    </r>
    <r>
      <rPr>
        <sz val="8"/>
        <rFont val="Verdana"/>
        <family val="2"/>
      </rPr>
      <t>ДИАМАНТ</t>
    </r>
  </si>
  <si>
    <t>LDB.Dankechon
Данкешон</t>
  </si>
  <si>
    <t>Zazulina E.
Зазулина Е.</t>
  </si>
  <si>
    <t>Gulam A.
Гулам А.</t>
  </si>
  <si>
    <t>Sakurovs A.
Сакуровс А.</t>
  </si>
  <si>
    <t>Sakurovs S.
Сакуровс С.</t>
  </si>
  <si>
    <t>Demina N.
Демина Н.</t>
  </si>
  <si>
    <t>Khiramas
Хирамас</t>
  </si>
  <si>
    <r>
      <t xml:space="preserve">Ioanna
</t>
    </r>
    <r>
      <rPr>
        <sz val="8"/>
        <rFont val="Verdana"/>
        <family val="2"/>
      </rPr>
      <t>Иоанна</t>
    </r>
  </si>
  <si>
    <r>
      <t xml:space="preserve">PATARAIA
</t>
    </r>
    <r>
      <rPr>
        <sz val="8"/>
        <rFont val="Verdana"/>
        <family val="2"/>
      </rPr>
      <t>ПАТАРАЯ</t>
    </r>
  </si>
  <si>
    <r>
      <t xml:space="preserve">BRENT VAN DE VOSSEGAT
</t>
    </r>
    <r>
      <rPr>
        <sz val="8"/>
        <rFont val="Verdana"/>
        <family val="2"/>
      </rPr>
      <t>БРЕНТ ВАН ДЕ ВОССГАТ</t>
    </r>
  </si>
  <si>
    <t>Pataraia Y.
Патарая Я.</t>
  </si>
  <si>
    <t xml:space="preserve"> Arabo-Friesian Horse</t>
  </si>
  <si>
    <t>105VX19</t>
  </si>
  <si>
    <r>
      <t xml:space="preserve">REAL LIFE 3
</t>
    </r>
    <r>
      <rPr>
        <sz val="8"/>
        <rFont val="Verdana"/>
        <family val="2"/>
      </rPr>
      <t>РЕАЛ ЛАЙФ 3</t>
    </r>
  </si>
  <si>
    <t>Leonova T.
Леонова Т.</t>
  </si>
  <si>
    <t>DEN WB
Датск.тепл.</t>
  </si>
  <si>
    <t>Blue Hors Romanov</t>
  </si>
  <si>
    <r>
      <t xml:space="preserve">Yana
</t>
    </r>
    <r>
      <rPr>
        <sz val="8"/>
        <rFont val="Verdana"/>
        <family val="2"/>
      </rPr>
      <t>Яна</t>
    </r>
  </si>
  <si>
    <r>
      <t xml:space="preserve">KULIK
</t>
    </r>
    <r>
      <rPr>
        <sz val="8"/>
        <rFont val="Verdana"/>
        <family val="2"/>
      </rPr>
      <t>КУЛИК</t>
    </r>
  </si>
  <si>
    <t>103YL09</t>
  </si>
  <si>
    <r>
      <t xml:space="preserve">GEHARD
</t>
    </r>
    <r>
      <rPr>
        <sz val="8"/>
        <rFont val="Verdana"/>
        <family val="2"/>
      </rPr>
      <t>ГЕХАРД</t>
    </r>
  </si>
  <si>
    <t>BLR
Р. Беларусь</t>
  </si>
  <si>
    <t>Kharding
Хардинг</t>
  </si>
  <si>
    <r>
      <t xml:space="preserve">TSAROVA
</t>
    </r>
    <r>
      <rPr>
        <sz val="8"/>
        <rFont val="Verdana"/>
        <family val="2"/>
      </rPr>
      <t>ЦАРЕВА</t>
    </r>
  </si>
  <si>
    <t>106EL60</t>
  </si>
  <si>
    <r>
      <t xml:space="preserve">DARK RUBINA
</t>
    </r>
    <r>
      <rPr>
        <sz val="8"/>
        <rFont val="Verdana"/>
        <family val="2"/>
      </rPr>
      <t>ДАРК РУБИНА</t>
    </r>
  </si>
  <si>
    <t>Minsk region Olimpic Reserv Equestrian Centre</t>
  </si>
  <si>
    <t>M/02
коб/02</t>
  </si>
  <si>
    <t>Dark Rubin
Дарк Рубин</t>
  </si>
  <si>
    <r>
      <t xml:space="preserve">Lizaveta
</t>
    </r>
    <r>
      <rPr>
        <sz val="8"/>
        <rFont val="Verdana"/>
        <family val="2"/>
      </rPr>
      <t>Лизавета</t>
    </r>
  </si>
  <si>
    <r>
      <t xml:space="preserve">YESIPAVA
</t>
    </r>
    <r>
      <rPr>
        <sz val="8"/>
        <rFont val="Verdana"/>
        <family val="2"/>
      </rPr>
      <t>ЕСИПОВА</t>
    </r>
  </si>
  <si>
    <t>104IP39</t>
  </si>
  <si>
    <r>
      <t xml:space="preserve">OBOROT
</t>
    </r>
    <r>
      <rPr>
        <sz val="8"/>
        <rFont val="Verdana"/>
        <family val="2"/>
      </rPr>
      <t>ОБОРОТ</t>
    </r>
  </si>
  <si>
    <t>Opal
Опал</t>
  </si>
  <si>
    <r>
      <t xml:space="preserve">YURUTS
</t>
    </r>
    <r>
      <rPr>
        <sz val="8"/>
        <rFont val="Verdana"/>
        <family val="2"/>
      </rPr>
      <t>ЮРУЦ</t>
    </r>
  </si>
  <si>
    <t>106AY69</t>
  </si>
  <si>
    <r>
      <t xml:space="preserve">SEZAR
</t>
    </r>
    <r>
      <rPr>
        <sz val="8"/>
        <rFont val="Verdana"/>
        <family val="2"/>
      </rPr>
      <t>СЕЗАР</t>
    </r>
  </si>
  <si>
    <r>
      <t xml:space="preserve">ZAHALSKAYA
</t>
    </r>
    <r>
      <rPr>
        <sz val="8"/>
        <rFont val="Verdana"/>
        <family val="2"/>
      </rPr>
      <t>ЗАХАЛЬСКАЯ</t>
    </r>
  </si>
  <si>
    <t>103JQ54</t>
  </si>
  <si>
    <r>
      <t>DANSVIL</t>
    </r>
    <r>
      <rPr>
        <sz val="8"/>
        <rFont val="Verdana"/>
        <family val="2"/>
      </rPr>
      <t xml:space="preserve">
ДАНСВИЛ</t>
    </r>
  </si>
  <si>
    <r>
      <t xml:space="preserve">KRUPCHATNIKOVA
</t>
    </r>
    <r>
      <rPr>
        <sz val="8"/>
        <rFont val="Verdana"/>
        <family val="2"/>
      </rPr>
      <t>КРУПЧАТНИКОВА</t>
    </r>
  </si>
  <si>
    <r>
      <t>TERRANO</t>
    </r>
    <r>
      <rPr>
        <sz val="8"/>
        <rFont val="Verdana"/>
        <family val="2"/>
      </rPr>
      <t xml:space="preserve">
ТЕРРАНО</t>
    </r>
  </si>
  <si>
    <t>106FO84</t>
  </si>
  <si>
    <r>
      <t xml:space="preserve">EHRENS HIT
</t>
    </r>
    <r>
      <rPr>
        <sz val="8"/>
        <rFont val="Verdana"/>
        <family val="2"/>
      </rPr>
      <t>ЭРЕНС ХИТ</t>
    </r>
  </si>
  <si>
    <t>103LG12</t>
  </si>
  <si>
    <r>
      <t xml:space="preserve">RATZINGER
</t>
    </r>
    <r>
      <rPr>
        <sz val="8"/>
        <rFont val="Verdana"/>
        <family val="2"/>
      </rPr>
      <t>РАТЗИНГЕР</t>
    </r>
  </si>
  <si>
    <t>Coby van Baalen &amp; 
Johann Hinnemann</t>
  </si>
  <si>
    <t>RHEINLÄNDER
Рейландер</t>
  </si>
  <si>
    <t>Ricardos
Рикардос</t>
  </si>
  <si>
    <t>103WC46</t>
  </si>
  <si>
    <r>
      <t xml:space="preserve">ELINOR
</t>
    </r>
    <r>
      <rPr>
        <sz val="8"/>
        <rFont val="Verdana"/>
        <family val="2"/>
      </rPr>
      <t>ЭЛИНОР</t>
    </r>
  </si>
  <si>
    <t>Ecuador
Эквадор</t>
  </si>
  <si>
    <r>
      <t xml:space="preserve">OBLEPIHA
</t>
    </r>
    <r>
      <rPr>
        <sz val="8"/>
        <rFont val="Verdana"/>
        <family val="2"/>
      </rPr>
      <t>ОБЛЕПИХА</t>
    </r>
  </si>
  <si>
    <t>OLDBG
Ольден.</t>
  </si>
  <si>
    <r>
      <t xml:space="preserve">BUTYATOVA
</t>
    </r>
    <r>
      <rPr>
        <sz val="8"/>
        <rFont val="Verdana"/>
        <family val="2"/>
      </rPr>
      <t>БУТЯТОВА</t>
    </r>
  </si>
  <si>
    <t>106FN52</t>
  </si>
  <si>
    <t>106FO87</t>
  </si>
  <si>
    <r>
      <t xml:space="preserve">SEKVENCIYA
</t>
    </r>
    <r>
      <rPr>
        <sz val="8"/>
        <rFont val="Verdana"/>
        <family val="2"/>
      </rPr>
      <t>СЕКВЕНЦИЯ</t>
    </r>
  </si>
  <si>
    <t>Ivanova S.
Иванова С.</t>
  </si>
  <si>
    <t>HANN 
Ганновер.</t>
  </si>
  <si>
    <t>M/13
коб/13</t>
  </si>
  <si>
    <t>San Francisco
Сан Франциско</t>
  </si>
  <si>
    <t>106FT75</t>
  </si>
  <si>
    <r>
      <t xml:space="preserve">MISS POLLI
</t>
    </r>
    <r>
      <rPr>
        <sz val="8"/>
        <rFont val="Verdana"/>
        <family val="2"/>
      </rPr>
      <t>МИСС ПОЛЛИ</t>
    </r>
  </si>
  <si>
    <r>
      <t>CHUGUNOVA</t>
    </r>
    <r>
      <rPr>
        <sz val="8"/>
        <rFont val="Verdana"/>
        <family val="2"/>
      </rPr>
      <t xml:space="preserve">
ЧУГУНОВА</t>
    </r>
  </si>
  <si>
    <t>103SX53</t>
  </si>
  <si>
    <t>Bogachek M.
Богачек М.</t>
  </si>
  <si>
    <r>
      <t xml:space="preserve">DINANT
</t>
    </r>
    <r>
      <rPr>
        <sz val="8"/>
        <rFont val="Verdana"/>
        <family val="2"/>
      </rPr>
      <t>ДИНАНТ</t>
    </r>
  </si>
  <si>
    <r>
      <t>PRIKHOZHAI</t>
    </r>
    <r>
      <rPr>
        <sz val="8"/>
        <rFont val="Verdana"/>
        <family val="2"/>
      </rPr>
      <t xml:space="preserve">
ПРИХОЖАЙ</t>
    </r>
  </si>
  <si>
    <r>
      <t>Irina</t>
    </r>
    <r>
      <rPr>
        <sz val="8"/>
        <rFont val="Verdana"/>
        <family val="2"/>
      </rPr>
      <t xml:space="preserve">
Ирина</t>
    </r>
  </si>
  <si>
    <r>
      <t>Mariya</t>
    </r>
    <r>
      <rPr>
        <sz val="8"/>
        <rFont val="Verdana"/>
        <family val="2"/>
      </rPr>
      <t xml:space="preserve">
Мария</t>
    </r>
  </si>
  <si>
    <r>
      <t>KABUKAEVA</t>
    </r>
    <r>
      <rPr>
        <sz val="8"/>
        <rFont val="Verdana"/>
        <family val="2"/>
      </rPr>
      <t xml:space="preserve">
КАБУКАЕВА</t>
    </r>
    <r>
      <rPr>
        <b/>
        <sz val="8"/>
        <rFont val="Verdana"/>
        <family val="2"/>
      </rPr>
      <t xml:space="preserve"> </t>
    </r>
  </si>
  <si>
    <t>Reitpony
Класс пони</t>
  </si>
  <si>
    <t>Buntova V.
Бунтова В.</t>
  </si>
  <si>
    <t>106FV91</t>
  </si>
  <si>
    <r>
      <t>DOUBLE POWER</t>
    </r>
    <r>
      <rPr>
        <sz val="8"/>
        <rFont val="Verdana"/>
        <family val="2"/>
      </rPr>
      <t xml:space="preserve">
ДАБЛ ПАУЭР</t>
    </r>
  </si>
  <si>
    <r>
      <t>VERMUT</t>
    </r>
    <r>
      <rPr>
        <sz val="8"/>
        <rFont val="Verdana"/>
        <family val="2"/>
      </rPr>
      <t xml:space="preserve">
ВЕРМУТ</t>
    </r>
  </si>
  <si>
    <r>
      <t xml:space="preserve">PRONINA
</t>
    </r>
    <r>
      <rPr>
        <sz val="8"/>
        <rFont val="Verdana"/>
        <family val="2"/>
      </rPr>
      <t>ПРОНИНА</t>
    </r>
  </si>
  <si>
    <r>
      <t xml:space="preserve">ZNAKHAR
</t>
    </r>
    <r>
      <rPr>
        <sz val="8"/>
        <rFont val="Verdana"/>
        <family val="2"/>
      </rPr>
      <t>ЗНАХАРЬ</t>
    </r>
  </si>
  <si>
    <t>106FW98</t>
  </si>
  <si>
    <t>Stroykompleks Ltd.
Стройкомплекс</t>
  </si>
  <si>
    <t>Hrabriy
Храбрый</t>
  </si>
  <si>
    <t>FINAL SCORE in %</t>
  </si>
  <si>
    <t>TOTAL SCORE</t>
  </si>
  <si>
    <t>Total marks</t>
  </si>
  <si>
    <t xml:space="preserve">Perspective </t>
  </si>
  <si>
    <t>Submission</t>
  </si>
  <si>
    <t xml:space="preserve"> Canter </t>
  </si>
  <si>
    <t xml:space="preserve">Walk </t>
  </si>
  <si>
    <t xml:space="preserve"> Trot </t>
  </si>
  <si>
    <t>PRELIMINARY DRESSAGE TEST FOR 5-YEAR OLD HORSES</t>
  </si>
  <si>
    <t>FEI CDI YH</t>
  </si>
  <si>
    <t>PRELIMINARY DRESSAGE TEST FOR 6-YEAR OLD HORSES</t>
  </si>
  <si>
    <t>04/10/2018</t>
  </si>
  <si>
    <t>С - Umbach Christoph (LUX)</t>
  </si>
  <si>
    <t>M - Judet Isabelle (FRA)</t>
  </si>
  <si>
    <t>-</t>
  </si>
  <si>
    <t>Место</t>
  </si>
  <si>
    <t>КК "Форсайд" / Ленинградская область</t>
  </si>
  <si>
    <t>Технические результаты</t>
  </si>
  <si>
    <t>Выездка</t>
  </si>
  <si>
    <t>M - Umbach Christoph (LUX)</t>
  </si>
  <si>
    <t>E - Judet Isabelle (FRA)</t>
  </si>
  <si>
    <t>Team Competition for Pony Riders</t>
  </si>
  <si>
    <t>Children Preliminary Competition B</t>
  </si>
  <si>
    <t>CDICh-A</t>
  </si>
  <si>
    <t>TEST FOR 5-YEAR OLD HORSES-FINAL</t>
  </si>
  <si>
    <t>05/10/2018</t>
  </si>
  <si>
    <t>TEST FOR 6-YEAR OLD HORSES-FINAL</t>
  </si>
  <si>
    <t>Judges: Gribbons Anne (USA), Maknami Irina (RUS), Judet Isabelle (FRA)</t>
  </si>
  <si>
    <t>Team Competition for Juniors</t>
  </si>
  <si>
    <t>E - Irina Maknami (RUS)</t>
  </si>
  <si>
    <t>Plase</t>
  </si>
  <si>
    <t>Time</t>
  </si>
  <si>
    <t>C - Gribbons Anne (USA)</t>
  </si>
  <si>
    <t>B - Umbach Christoph (LUX)</t>
  </si>
  <si>
    <t>E - Umbach Christoph (LUX)</t>
  </si>
  <si>
    <t>B - Gribbons Anne (USA)</t>
  </si>
  <si>
    <t>C - Judet Isabelle (FRA)</t>
  </si>
  <si>
    <t>H - Irina Maknami (RUS)</t>
  </si>
  <si>
    <t>Pony Individual Competition</t>
  </si>
  <si>
    <t>06/10/2018</t>
  </si>
  <si>
    <t>Children Team Competition</t>
  </si>
  <si>
    <t>Junior Individual Competition</t>
  </si>
  <si>
    <t>M - Irina Maknami (RUS)</t>
  </si>
  <si>
    <t>INTERMEDIATE I</t>
  </si>
  <si>
    <t>Children Individual Competition</t>
  </si>
  <si>
    <t>07/10/2018</t>
  </si>
  <si>
    <t>H - Judet Isabelle (FRA)</t>
  </si>
  <si>
    <t>M - Gribbons Anne (USA)</t>
  </si>
  <si>
    <t xml:space="preserve">Total                   </t>
  </si>
  <si>
    <t>T</t>
  </si>
  <si>
    <t>A</t>
  </si>
  <si>
    <t>Accepted</t>
  </si>
  <si>
    <t>Н</t>
  </si>
  <si>
    <t>В</t>
  </si>
  <si>
    <t>C - Umbach Christoph (LUX)</t>
  </si>
  <si>
    <t>Judges: Judet Isabelle (FRA), Umbach Christoph (LUX), Verbeek Vаn Roy Francis (NED)</t>
  </si>
  <si>
    <t>E - Verbeek Vаn Roy Francis (NED)</t>
  </si>
  <si>
    <t>С - Verbeek Vаn Roy Francis (NED)</t>
  </si>
  <si>
    <t>B - Irina Maknami (RUS)</t>
  </si>
  <si>
    <t>H - Verbeek Vаn Roy Francis (NED)</t>
  </si>
  <si>
    <t>M - Verbeek Vаn Roy Francis (NED)</t>
  </si>
  <si>
    <t>B - Verbeek Vаn Roy Francis (NED)</t>
  </si>
  <si>
    <t>C - Verbeek Vаn Roy Francis (NED)</t>
  </si>
  <si>
    <t>JUNIOR FREESTYLE TEST</t>
  </si>
  <si>
    <t>E - Gribbons Anne (USA)</t>
  </si>
  <si>
    <t>INTERMEDIATE I FREESTYLE</t>
  </si>
  <si>
    <t>withdrawn</t>
  </si>
  <si>
    <t>H - Gribbons Anne (USA)</t>
  </si>
  <si>
    <t>B - Judet Isabelle (FRA)</t>
  </si>
  <si>
    <t>C - Irina Maknami (RUS)</t>
  </si>
  <si>
    <t>Republican Olimpic Equestrian &amp;
Breeding Centre</t>
  </si>
  <si>
    <t>ИТОГО
%</t>
  </si>
  <si>
    <t>ППд В</t>
  </si>
  <si>
    <t>КПд</t>
  </si>
  <si>
    <t>ЛПд</t>
  </si>
  <si>
    <t>Абсолютное первенство. Дети.</t>
  </si>
  <si>
    <t>Абсолютное первенство. Всадники на пони</t>
  </si>
  <si>
    <t>ЛП</t>
  </si>
  <si>
    <t>КП</t>
  </si>
  <si>
    <t>КЮР</t>
  </si>
  <si>
    <t>не старт.</t>
  </si>
  <si>
    <t>Абсолютное первенство. Юноши.</t>
  </si>
  <si>
    <t>Error</t>
  </si>
  <si>
    <t>Republican Olimpic Equestrian &amp; Breeding Centre</t>
  </si>
  <si>
    <t>PONY RIDERS FREESTYLE TEST</t>
  </si>
  <si>
    <t>Абсолютное первенство. Взрослые</t>
  </si>
  <si>
    <t>МП</t>
  </si>
  <si>
    <t>СП 1</t>
  </si>
  <si>
    <t>КЮР СП1</t>
  </si>
  <si>
    <t>04-07/10/2018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</si>
</sst>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00"/>
    <numFmt numFmtId="168" formatCode="_(\$* #,##0.00_);_(\$* \(#,##0.00\);_(\$* \-??_);_(@_)"/>
    <numFmt numFmtId="169" formatCode="_-* #,##0.00&quot;р.&quot;_-;\-* #,##0.00&quot;р.&quot;_-;_-* \-??&quot;р.&quot;_-;_-@_-"/>
    <numFmt numFmtId="170" formatCode="_(&quot;$&quot;* #,##0.00_);_(&quot;$&quot;* \(#,##0.00\);_(&quot;$&quot;* &quot;-&quot;??_);_(@_)"/>
    <numFmt numFmtId="171" formatCode="&quot;SFr.&quot;\ #,##0;&quot;SFr.&quot;\ \-#,##0"/>
    <numFmt numFmtId="172" formatCode="_ &quot;SFr.&quot;\ * #,##0.00_ ;_ &quot;SFr.&quot;\ * \-#,##0.00_ ;_ &quot;SFr.&quot;\ * &quot;-&quot;??_ ;_ @_ "/>
    <numFmt numFmtId="173" formatCode="_-* #,##0\ &quot;SFr.&quot;_-;\-* #,##0\ &quot;SFr.&quot;_-;_-* &quot;-&quot;\ &quot;SFr.&quot;_-;_-@_-"/>
    <numFmt numFmtId="174" formatCode="_-* #,##0.00\ _р_._-;\-* #,##0.00\ _р_._-;_-* &quot;-&quot;??\ _р_._-;_-@_-"/>
    <numFmt numFmtId="175" formatCode="_-* #,##0.00_р_._-;\-* #,##0.00_р_._-;_-* \-??_р_._-;_-@_-"/>
    <numFmt numFmtId="176" formatCode="_(* #,##0.00_);_(* \(#,##0.00\);_(* &quot;-&quot;??_);_(@_)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name val="Times New Roman"/>
      <family val="1"/>
    </font>
    <font>
      <sz val="12"/>
      <name val="Verdana"/>
      <family val="2"/>
    </font>
    <font>
      <i/>
      <sz val="12"/>
      <name val="Times New Roman"/>
      <family val="1"/>
    </font>
    <font>
      <b/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9"/>
      <name val="Verdana"/>
      <family val="2"/>
    </font>
    <font>
      <i/>
      <sz val="8"/>
      <name val="Verdana"/>
      <family val="2"/>
    </font>
    <font>
      <sz val="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b/>
      <i/>
      <sz val="18"/>
      <name val="Verdana"/>
      <family val="2"/>
    </font>
    <font>
      <b/>
      <i/>
      <sz val="24"/>
      <name val="Verdana"/>
      <family val="2"/>
    </font>
    <font>
      <sz val="26"/>
      <name val="Verdana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b/>
      <i/>
      <sz val="11"/>
      <color indexed="10"/>
      <name val="Verdana"/>
      <family val="2"/>
    </font>
    <font>
      <i/>
      <sz val="11"/>
      <color indexed="10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7.5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i/>
      <sz val="20"/>
      <name val="Verdana"/>
      <family val="2"/>
    </font>
    <font>
      <sz val="9"/>
      <name val="Arial"/>
      <family val="2"/>
    </font>
    <font>
      <sz val="12"/>
      <name val="Arial"/>
      <family val="2"/>
    </font>
    <font>
      <b/>
      <i/>
      <sz val="9"/>
      <name val="Arial Cyr"/>
      <family val="0"/>
    </font>
    <font>
      <sz val="11"/>
      <name val="Arial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22"/>
      <name val="Verdana"/>
      <family val="2"/>
    </font>
    <font>
      <i/>
      <sz val="10"/>
      <name val="Verdana"/>
      <family val="2"/>
    </font>
    <font>
      <b/>
      <i/>
      <sz val="24"/>
      <name val="Monotype Corsiva"/>
      <family val="4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</borders>
  <cellStyleXfs count="7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3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73" fillId="2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7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7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73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7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8" borderId="0" applyNumberFormat="0" applyBorder="0" applyAlignment="0" applyProtection="0"/>
    <xf numFmtId="0" fontId="73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73" fillId="43" borderId="0" applyNumberFormat="0" applyBorder="0" applyAlignment="0" applyProtection="0"/>
    <xf numFmtId="0" fontId="36" fillId="29" borderId="0" applyNumberFormat="0" applyBorder="0" applyAlignment="0" applyProtection="0"/>
    <xf numFmtId="0" fontId="36" fillId="44" borderId="0" applyNumberFormat="0" applyBorder="0" applyAlignment="0" applyProtection="0"/>
    <xf numFmtId="0" fontId="36" fillId="29" borderId="0" applyNumberFormat="0" applyBorder="0" applyAlignment="0" applyProtection="0"/>
    <xf numFmtId="0" fontId="73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46" borderId="0" applyNumberFormat="0" applyBorder="0" applyAlignment="0" applyProtection="0"/>
    <xf numFmtId="0" fontId="36" fillId="31" borderId="0" applyNumberFormat="0" applyBorder="0" applyAlignment="0" applyProtection="0"/>
    <xf numFmtId="0" fontId="73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0" fontId="74" fillId="50" borderId="1" applyNumberFormat="0" applyAlignment="0" applyProtection="0"/>
    <xf numFmtId="0" fontId="37" fillId="13" borderId="2" applyNumberFormat="0" applyAlignment="0" applyProtection="0"/>
    <xf numFmtId="0" fontId="37" fillId="51" borderId="2" applyNumberFormat="0" applyAlignment="0" applyProtection="0"/>
    <xf numFmtId="0" fontId="37" fillId="13" borderId="2" applyNumberFormat="0" applyAlignment="0" applyProtection="0"/>
    <xf numFmtId="0" fontId="75" fillId="52" borderId="3" applyNumberFormat="0" applyAlignment="0" applyProtection="0"/>
    <xf numFmtId="0" fontId="38" fillId="53" borderId="4" applyNumberFormat="0" applyAlignment="0" applyProtection="0"/>
    <xf numFmtId="0" fontId="38" fillId="54" borderId="4" applyNumberFormat="0" applyAlignment="0" applyProtection="0"/>
    <xf numFmtId="0" fontId="38" fillId="53" borderId="4" applyNumberFormat="0" applyAlignment="0" applyProtection="0"/>
    <xf numFmtId="0" fontId="76" fillId="52" borderId="1" applyNumberFormat="0" applyAlignment="0" applyProtection="0"/>
    <xf numFmtId="0" fontId="39" fillId="53" borderId="2" applyNumberFormat="0" applyAlignment="0" applyProtection="0"/>
    <xf numFmtId="0" fontId="39" fillId="54" borderId="2" applyNumberFormat="0" applyAlignment="0" applyProtection="0"/>
    <xf numFmtId="0" fontId="39" fillId="53" borderId="2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69" fontId="9" fillId="0" borderId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2" fontId="9" fillId="0" borderId="0" applyFill="0" applyBorder="0" applyAlignment="0" applyProtection="0"/>
    <xf numFmtId="168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0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9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1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1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1" fillId="0" borderId="0" applyFont="0" applyFill="0" applyBorder="0" applyAlignment="0" applyProtection="0"/>
    <xf numFmtId="169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7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78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79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80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82" fillId="55" borderId="13" applyNumberFormat="0" applyAlignment="0" applyProtection="0"/>
    <xf numFmtId="0" fontId="44" fillId="56" borderId="14" applyNumberFormat="0" applyAlignment="0" applyProtection="0"/>
    <xf numFmtId="0" fontId="44" fillId="57" borderId="14" applyNumberFormat="0" applyAlignment="0" applyProtection="0"/>
    <xf numFmtId="0" fontId="44" fillId="56" borderId="14" applyNumberFormat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59" borderId="0" applyNumberFormat="0" applyBorder="0" applyAlignment="0" applyProtection="0"/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5" fillId="61" borderId="0" applyNumberFormat="0" applyBorder="0" applyAlignment="0" applyProtection="0"/>
    <xf numFmtId="0" fontId="47" fillId="5" borderId="0" applyNumberFormat="0" applyBorder="0" applyAlignment="0" applyProtection="0"/>
    <xf numFmtId="0" fontId="47" fillId="62" borderId="0" applyNumberFormat="0" applyBorder="0" applyAlignment="0" applyProtection="0"/>
    <xf numFmtId="0" fontId="47" fillId="5" borderId="0" applyNumberFormat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0" fillId="64" borderId="16" applyNumberFormat="0" applyFont="0" applyAlignment="0" applyProtection="0"/>
    <xf numFmtId="0" fontId="9" fillId="65" borderId="16" applyNumberFormat="0" applyAlignment="0" applyProtection="0"/>
    <xf numFmtId="0" fontId="9" fillId="65" borderId="16" applyNumberFormat="0" applyAlignment="0" applyProtection="0"/>
    <xf numFmtId="0" fontId="9" fillId="64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0" fontId="87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9" fillId="0" borderId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9" fillId="66" borderId="0" applyNumberFormat="0" applyBorder="0" applyAlignment="0" applyProtection="0"/>
    <xf numFmtId="0" fontId="51" fillId="7" borderId="0" applyNumberFormat="0" applyBorder="0" applyAlignment="0" applyProtection="0"/>
    <xf numFmtId="0" fontId="51" fillId="67" borderId="0" applyNumberFormat="0" applyBorder="0" applyAlignment="0" applyProtection="0"/>
    <xf numFmtId="0" fontId="51" fillId="7" borderId="0" applyNumberFormat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575" applyFont="1" applyFill="1" applyAlignment="1">
      <alignment vertical="center"/>
      <protection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68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68" borderId="2" xfId="0" applyFont="1" applyFill="1" applyBorder="1" applyAlignment="1">
      <alignment horizontal="center" vertical="center"/>
    </xf>
    <xf numFmtId="0" fontId="11" fillId="68" borderId="2" xfId="0" applyFont="1" applyFill="1" applyBorder="1" applyAlignment="1">
      <alignment horizontal="center" vertical="center"/>
    </xf>
    <xf numFmtId="0" fontId="11" fillId="68" borderId="2" xfId="0" applyFont="1" applyFill="1" applyBorder="1" applyAlignment="1">
      <alignment horizontal="center" vertical="center" wrapText="1"/>
    </xf>
    <xf numFmtId="0" fontId="8" fillId="68" borderId="2" xfId="0" applyFont="1" applyFill="1" applyBorder="1" applyAlignment="1">
      <alignment horizontal="left" vertical="center" wrapText="1"/>
    </xf>
    <xf numFmtId="0" fontId="8" fillId="68" borderId="2" xfId="0" applyFont="1" applyFill="1" applyBorder="1" applyAlignment="1">
      <alignment vertical="center" wrapText="1"/>
    </xf>
    <xf numFmtId="0" fontId="18" fillId="68" borderId="2" xfId="0" applyFont="1" applyFill="1" applyBorder="1" applyAlignment="1">
      <alignment vertical="center" wrapText="1"/>
    </xf>
    <xf numFmtId="0" fontId="11" fillId="68" borderId="2" xfId="0" applyFont="1" applyFill="1" applyBorder="1" applyAlignment="1">
      <alignment horizontal="left" vertical="center" wrapText="1"/>
    </xf>
    <xf numFmtId="0" fontId="11" fillId="68" borderId="2" xfId="0" applyFont="1" applyFill="1" applyBorder="1" applyAlignment="1">
      <alignment vertical="center" wrapText="1"/>
    </xf>
    <xf numFmtId="0" fontId="8" fillId="68" borderId="2" xfId="0" applyFont="1" applyFill="1" applyBorder="1" applyAlignment="1">
      <alignment horizontal="center" vertical="center" textRotation="90" wrapText="1"/>
    </xf>
    <xf numFmtId="0" fontId="8" fillId="68" borderId="2" xfId="0" applyFont="1" applyFill="1" applyBorder="1" applyAlignment="1">
      <alignment horizontal="center" vertical="center" wrapText="1"/>
    </xf>
    <xf numFmtId="49" fontId="11" fillId="68" borderId="2" xfId="0" applyNumberFormat="1" applyFont="1" applyFill="1" applyBorder="1" applyAlignment="1">
      <alignment horizontal="center" vertical="center" wrapText="1"/>
    </xf>
    <xf numFmtId="0" fontId="11" fillId="68" borderId="2" xfId="249" applyFont="1" applyFill="1" applyBorder="1" applyAlignment="1">
      <alignment horizontal="center" vertical="center" wrapText="1"/>
      <protection/>
    </xf>
    <xf numFmtId="0" fontId="11" fillId="0" borderId="2" xfId="249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49" fontId="32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10" fillId="0" borderId="2" xfId="713" applyNumberFormat="1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68" borderId="19" xfId="0" applyFont="1" applyFill="1" applyBorder="1" applyAlignment="1">
      <alignment horizontal="center" vertical="center" wrapText="1"/>
    </xf>
    <xf numFmtId="0" fontId="8" fillId="68" borderId="19" xfId="0" applyFont="1" applyFill="1" applyBorder="1" applyAlignment="1">
      <alignment horizontal="left" vertical="center" wrapText="1"/>
    </xf>
    <xf numFmtId="0" fontId="11" fillId="68" borderId="19" xfId="0" applyFont="1" applyFill="1" applyBorder="1" applyAlignment="1">
      <alignment horizontal="center" vertical="center"/>
    </xf>
    <xf numFmtId="49" fontId="11" fillId="68" borderId="19" xfId="0" applyNumberFormat="1" applyFont="1" applyFill="1" applyBorder="1" applyAlignment="1">
      <alignment horizontal="center" vertical="center" wrapText="1"/>
    </xf>
    <xf numFmtId="0" fontId="8" fillId="68" borderId="19" xfId="0" applyFont="1" applyFill="1" applyBorder="1" applyAlignment="1">
      <alignment vertical="center" wrapText="1"/>
    </xf>
    <xf numFmtId="0" fontId="11" fillId="68" borderId="19" xfId="0" applyFont="1" applyFill="1" applyBorder="1" applyAlignment="1">
      <alignment vertical="center" wrapText="1"/>
    </xf>
    <xf numFmtId="0" fontId="11" fillId="68" borderId="19" xfId="0" applyFont="1" applyFill="1" applyBorder="1" applyAlignment="1">
      <alignment horizontal="left" vertical="center" wrapText="1"/>
    </xf>
    <xf numFmtId="0" fontId="11" fillId="69" borderId="2" xfId="0" applyFont="1" applyFill="1" applyBorder="1" applyAlignment="1">
      <alignment horizontal="center" vertical="center"/>
    </xf>
    <xf numFmtId="0" fontId="11" fillId="69" borderId="2" xfId="0" applyFont="1" applyFill="1" applyBorder="1" applyAlignment="1">
      <alignment horizontal="center" vertical="center" wrapText="1"/>
    </xf>
    <xf numFmtId="0" fontId="8" fillId="69" borderId="2" xfId="0" applyFont="1" applyFill="1" applyBorder="1" applyAlignment="1">
      <alignment vertical="center" wrapText="1"/>
    </xf>
    <xf numFmtId="0" fontId="11" fillId="69" borderId="2" xfId="0" applyFont="1" applyFill="1" applyBorder="1" applyAlignment="1">
      <alignment vertical="center" wrapText="1"/>
    </xf>
    <xf numFmtId="0" fontId="11" fillId="69" borderId="2" xfId="0" applyFont="1" applyFill="1" applyBorder="1" applyAlignment="1">
      <alignment horizontal="left" vertical="center" wrapText="1"/>
    </xf>
    <xf numFmtId="0" fontId="8" fillId="69" borderId="2" xfId="0" applyFont="1" applyFill="1" applyBorder="1" applyAlignment="1">
      <alignment horizontal="left" vertical="center" wrapText="1"/>
    </xf>
    <xf numFmtId="0" fontId="11" fillId="69" borderId="2" xfId="548" applyFont="1" applyFill="1" applyBorder="1" applyAlignment="1">
      <alignment horizontal="left" vertical="center" wrapText="1"/>
      <protection/>
    </xf>
    <xf numFmtId="0" fontId="11" fillId="69" borderId="2" xfId="548" applyFont="1" applyFill="1" applyBorder="1" applyAlignment="1">
      <alignment horizontal="center" vertical="center" wrapText="1"/>
      <protection/>
    </xf>
    <xf numFmtId="0" fontId="11" fillId="69" borderId="2" xfId="249" applyFont="1" applyFill="1" applyBorder="1" applyAlignment="1">
      <alignment horizontal="center" vertical="center" wrapText="1"/>
      <protection/>
    </xf>
    <xf numFmtId="0" fontId="8" fillId="69" borderId="2" xfId="548" applyFont="1" applyFill="1" applyBorder="1" applyAlignment="1">
      <alignment vertical="center" wrapText="1"/>
      <protection/>
    </xf>
    <xf numFmtId="0" fontId="11" fillId="69" borderId="2" xfId="548" applyFont="1" applyFill="1" applyBorder="1" applyAlignment="1">
      <alignment vertical="center" wrapText="1"/>
      <protection/>
    </xf>
    <xf numFmtId="0" fontId="11" fillId="69" borderId="0" xfId="0" applyFont="1" applyFill="1" applyAlignment="1">
      <alignment/>
    </xf>
    <xf numFmtId="49" fontId="11" fillId="69" borderId="2" xfId="0" applyNumberFormat="1" applyFont="1" applyFill="1" applyBorder="1" applyAlignment="1">
      <alignment horizontal="center" vertical="center" wrapText="1"/>
    </xf>
    <xf numFmtId="0" fontId="12" fillId="69" borderId="2" xfId="548" applyFont="1" applyFill="1" applyBorder="1" applyAlignment="1">
      <alignment horizontal="left" vertical="center" wrapText="1"/>
      <protection/>
    </xf>
    <xf numFmtId="0" fontId="11" fillId="69" borderId="2" xfId="548" applyFont="1" applyFill="1" applyBorder="1" applyAlignment="1">
      <alignment horizontal="center" vertical="center"/>
      <protection/>
    </xf>
    <xf numFmtId="0" fontId="8" fillId="69" borderId="2" xfId="548" applyFont="1" applyFill="1" applyBorder="1" applyAlignment="1">
      <alignment horizontal="left" vertical="center" wrapText="1"/>
      <protection/>
    </xf>
    <xf numFmtId="0" fontId="11" fillId="69" borderId="2" xfId="249" applyFont="1" applyFill="1" applyBorder="1" applyAlignment="1">
      <alignment horizontal="center" vertical="center"/>
      <protection/>
    </xf>
    <xf numFmtId="0" fontId="8" fillId="69" borderId="2" xfId="249" applyFont="1" applyFill="1" applyBorder="1" applyAlignment="1">
      <alignment vertical="center" wrapText="1"/>
      <protection/>
    </xf>
    <xf numFmtId="0" fontId="8" fillId="69" borderId="2" xfId="0" applyFont="1" applyFill="1" applyBorder="1" applyAlignment="1">
      <alignment horizontal="center" vertical="center" textRotation="90" wrapText="1"/>
    </xf>
    <xf numFmtId="0" fontId="8" fillId="69" borderId="2" xfId="0" applyFont="1" applyFill="1" applyBorder="1" applyAlignment="1">
      <alignment horizontal="center" vertical="center" wrapText="1"/>
    </xf>
    <xf numFmtId="49" fontId="11" fillId="69" borderId="2" xfId="548" applyNumberFormat="1" applyFont="1" applyFill="1" applyBorder="1" applyAlignment="1">
      <alignment horizontal="center" vertical="center" wrapText="1"/>
      <protection/>
    </xf>
    <xf numFmtId="0" fontId="12" fillId="69" borderId="2" xfId="0" applyFont="1" applyFill="1" applyBorder="1" applyAlignment="1">
      <alignment horizontal="left" vertical="center" wrapText="1"/>
    </xf>
    <xf numFmtId="0" fontId="11" fillId="0" borderId="2" xfId="548" applyFont="1" applyFill="1" applyBorder="1" applyAlignment="1">
      <alignment horizontal="center" vertical="center"/>
      <protection/>
    </xf>
    <xf numFmtId="0" fontId="11" fillId="0" borderId="2" xfId="548" applyFont="1" applyFill="1" applyBorder="1" applyAlignment="1">
      <alignment vertical="center" wrapText="1"/>
      <protection/>
    </xf>
    <xf numFmtId="0" fontId="11" fillId="0" borderId="2" xfId="548" applyFont="1" applyFill="1" applyBorder="1" applyAlignment="1">
      <alignment horizontal="center" vertical="center" wrapText="1"/>
      <protection/>
    </xf>
    <xf numFmtId="0" fontId="11" fillId="0" borderId="2" xfId="548" applyFont="1" applyFill="1" applyBorder="1" applyAlignment="1">
      <alignment horizontal="left" vertical="center" wrapText="1"/>
      <protection/>
    </xf>
    <xf numFmtId="0" fontId="8" fillId="0" borderId="2" xfId="548" applyFont="1" applyFill="1" applyBorder="1" applyAlignment="1">
      <alignment horizontal="left" vertical="center" wrapText="1"/>
      <protection/>
    </xf>
    <xf numFmtId="0" fontId="8" fillId="0" borderId="2" xfId="548" applyFont="1" applyFill="1" applyBorder="1" applyAlignment="1">
      <alignment vertical="center" wrapText="1"/>
      <protection/>
    </xf>
    <xf numFmtId="0" fontId="12" fillId="0" borderId="2" xfId="548" applyFont="1" applyFill="1" applyBorder="1" applyAlignment="1">
      <alignment vertical="center" wrapText="1"/>
      <protection/>
    </xf>
    <xf numFmtId="0" fontId="11" fillId="69" borderId="2" xfId="0" applyFont="1" applyFill="1" applyBorder="1" applyAlignment="1">
      <alignment/>
    </xf>
    <xf numFmtId="0" fontId="8" fillId="0" borderId="2" xfId="548" applyFont="1" applyFill="1" applyBorder="1" applyAlignment="1">
      <alignment horizontal="center" vertical="center" wrapText="1"/>
      <protection/>
    </xf>
    <xf numFmtId="0" fontId="18" fillId="0" borderId="2" xfId="548" applyFont="1" applyFill="1" applyBorder="1" applyAlignment="1">
      <alignment vertical="center" wrapText="1"/>
      <protection/>
    </xf>
    <xf numFmtId="0" fontId="52" fillId="69" borderId="2" xfId="0" applyFont="1" applyFill="1" applyBorder="1" applyAlignment="1">
      <alignment vertical="center" wrapText="1"/>
    </xf>
    <xf numFmtId="0" fontId="12" fillId="69" borderId="2" xfId="548" applyFont="1" applyFill="1" applyBorder="1" applyAlignment="1">
      <alignment vertical="center" wrapText="1"/>
      <protection/>
    </xf>
    <xf numFmtId="0" fontId="11" fillId="69" borderId="20" xfId="0" applyFont="1" applyFill="1" applyBorder="1" applyAlignment="1">
      <alignment horizontal="center" vertical="center"/>
    </xf>
    <xf numFmtId="0" fontId="11" fillId="69" borderId="0" xfId="0" applyFont="1" applyFill="1" applyBorder="1" applyAlignment="1">
      <alignment horizontal="center" vertical="center"/>
    </xf>
    <xf numFmtId="0" fontId="11" fillId="70" borderId="2" xfId="0" applyFont="1" applyFill="1" applyBorder="1" applyAlignment="1">
      <alignment horizontal="center" vertical="center"/>
    </xf>
    <xf numFmtId="0" fontId="11" fillId="70" borderId="2" xfId="0" applyFont="1" applyFill="1" applyBorder="1" applyAlignment="1">
      <alignment horizontal="center" vertical="center" wrapText="1"/>
    </xf>
    <xf numFmtId="0" fontId="11" fillId="70" borderId="2" xfId="0" applyFont="1" applyFill="1" applyBorder="1" applyAlignment="1">
      <alignment horizontal="left" vertical="center" wrapText="1"/>
    </xf>
    <xf numFmtId="0" fontId="11" fillId="70" borderId="0" xfId="0" applyFont="1" applyFill="1" applyAlignment="1">
      <alignment/>
    </xf>
    <xf numFmtId="0" fontId="11" fillId="70" borderId="2" xfId="54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1" fillId="69" borderId="19" xfId="0" applyFont="1" applyFill="1" applyBorder="1" applyAlignment="1">
      <alignment horizontal="center" vertical="center"/>
    </xf>
    <xf numFmtId="0" fontId="11" fillId="68" borderId="2" xfId="0" applyFont="1" applyFill="1" applyBorder="1" applyAlignment="1">
      <alignment vertical="center"/>
    </xf>
    <xf numFmtId="0" fontId="11" fillId="70" borderId="2" xfId="548" applyFont="1" applyFill="1" applyBorder="1" applyAlignment="1">
      <alignment horizontal="center" vertical="center"/>
      <protection/>
    </xf>
    <xf numFmtId="0" fontId="11" fillId="70" borderId="2" xfId="548" applyFont="1" applyFill="1" applyBorder="1" applyAlignment="1">
      <alignment vertical="center" wrapText="1"/>
      <protection/>
    </xf>
    <xf numFmtId="0" fontId="11" fillId="70" borderId="2" xfId="548" applyFont="1" applyFill="1" applyBorder="1" applyAlignment="1">
      <alignment horizontal="left" vertical="center" wrapText="1"/>
      <protection/>
    </xf>
    <xf numFmtId="0" fontId="90" fillId="70" borderId="2" xfId="548" applyFont="1" applyFill="1" applyBorder="1" applyAlignment="1">
      <alignment horizontal="center" vertical="center"/>
      <protection/>
    </xf>
    <xf numFmtId="0" fontId="91" fillId="70" borderId="2" xfId="548" applyFont="1" applyFill="1" applyBorder="1" applyAlignment="1">
      <alignment horizontal="left" vertical="center" wrapText="1"/>
      <protection/>
    </xf>
    <xf numFmtId="0" fontId="91" fillId="70" borderId="2" xfId="548" applyFont="1" applyFill="1" applyBorder="1" applyAlignment="1">
      <alignment vertical="center" wrapText="1"/>
      <protection/>
    </xf>
    <xf numFmtId="0" fontId="90" fillId="70" borderId="2" xfId="548" applyFont="1" applyFill="1" applyBorder="1" applyAlignment="1">
      <alignment horizontal="center" vertical="center" wrapText="1"/>
      <protection/>
    </xf>
    <xf numFmtId="0" fontId="91" fillId="70" borderId="2" xfId="0" applyFont="1" applyFill="1" applyBorder="1" applyAlignment="1">
      <alignment horizontal="left" vertical="center" wrapText="1"/>
    </xf>
    <xf numFmtId="0" fontId="91" fillId="70" borderId="2" xfId="0" applyFont="1" applyFill="1" applyBorder="1" applyAlignment="1">
      <alignment vertical="center" wrapText="1"/>
    </xf>
    <xf numFmtId="0" fontId="8" fillId="69" borderId="2" xfId="0" applyFont="1" applyFill="1" applyBorder="1" applyAlignment="1">
      <alignment horizontal="center" vertical="center"/>
    </xf>
    <xf numFmtId="0" fontId="21" fillId="69" borderId="0" xfId="0" applyFont="1" applyFill="1" applyBorder="1" applyAlignment="1">
      <alignment/>
    </xf>
    <xf numFmtId="0" fontId="21" fillId="69" borderId="0" xfId="0" applyFont="1" applyFill="1" applyBorder="1" applyAlignment="1">
      <alignment horizontal="left"/>
    </xf>
    <xf numFmtId="0" fontId="21" fillId="69" borderId="0" xfId="0" applyFont="1" applyFill="1" applyAlignment="1">
      <alignment/>
    </xf>
    <xf numFmtId="0" fontId="22" fillId="69" borderId="0" xfId="0" applyFont="1" applyFill="1" applyBorder="1" applyAlignment="1">
      <alignment/>
    </xf>
    <xf numFmtId="0" fontId="5" fillId="69" borderId="0" xfId="0" applyFont="1" applyFill="1" applyAlignment="1">
      <alignment/>
    </xf>
    <xf numFmtId="0" fontId="5" fillId="69" borderId="0" xfId="0" applyFont="1" applyFill="1" applyAlignment="1">
      <alignment horizontal="left"/>
    </xf>
    <xf numFmtId="0" fontId="0" fillId="69" borderId="0" xfId="0" applyFont="1" applyFill="1" applyAlignment="1">
      <alignment/>
    </xf>
    <xf numFmtId="0" fontId="8" fillId="69" borderId="21" xfId="0" applyFont="1" applyFill="1" applyBorder="1" applyAlignment="1">
      <alignment horizontal="center" vertical="center"/>
    </xf>
    <xf numFmtId="0" fontId="11" fillId="69" borderId="21" xfId="0" applyFont="1" applyFill="1" applyBorder="1" applyAlignment="1">
      <alignment horizontal="center" vertical="center"/>
    </xf>
    <xf numFmtId="0" fontId="11" fillId="69" borderId="21" xfId="0" applyFont="1" applyFill="1" applyBorder="1" applyAlignment="1">
      <alignment horizontal="center" vertical="center" wrapText="1"/>
    </xf>
    <xf numFmtId="0" fontId="8" fillId="69" borderId="21" xfId="0" applyFont="1" applyFill="1" applyBorder="1" applyAlignment="1">
      <alignment horizontal="left" vertical="center" wrapText="1"/>
    </xf>
    <xf numFmtId="49" fontId="11" fillId="69" borderId="21" xfId="0" applyNumberFormat="1" applyFont="1" applyFill="1" applyBorder="1" applyAlignment="1">
      <alignment horizontal="center" vertical="center" wrapText="1"/>
    </xf>
    <xf numFmtId="0" fontId="8" fillId="69" borderId="21" xfId="0" applyFont="1" applyFill="1" applyBorder="1" applyAlignment="1">
      <alignment vertical="center" wrapText="1"/>
    </xf>
    <xf numFmtId="0" fontId="11" fillId="69" borderId="21" xfId="0" applyFont="1" applyFill="1" applyBorder="1" applyAlignment="1">
      <alignment vertical="center" wrapText="1"/>
    </xf>
    <xf numFmtId="0" fontId="11" fillId="69" borderId="22" xfId="0" applyFont="1" applyFill="1" applyBorder="1" applyAlignment="1">
      <alignment horizontal="center" vertical="center" wrapText="1"/>
    </xf>
    <xf numFmtId="0" fontId="11" fillId="69" borderId="21" xfId="0" applyFont="1" applyFill="1" applyBorder="1" applyAlignment="1">
      <alignment horizontal="left" vertical="center" wrapText="1"/>
    </xf>
    <xf numFmtId="0" fontId="8" fillId="69" borderId="21" xfId="0" applyFont="1" applyFill="1" applyBorder="1" applyAlignment="1">
      <alignment horizontal="center" vertical="center" textRotation="90" wrapText="1"/>
    </xf>
    <xf numFmtId="49" fontId="11" fillId="69" borderId="23" xfId="0" applyNumberFormat="1" applyFont="1" applyFill="1" applyBorder="1" applyAlignment="1">
      <alignment horizontal="center" vertical="center" wrapText="1"/>
    </xf>
    <xf numFmtId="0" fontId="8" fillId="69" borderId="23" xfId="0" applyFont="1" applyFill="1" applyBorder="1" applyAlignment="1">
      <alignment horizontal="left" vertical="center" wrapText="1"/>
    </xf>
    <xf numFmtId="0" fontId="8" fillId="69" borderId="23" xfId="0" applyFont="1" applyFill="1" applyBorder="1" applyAlignment="1">
      <alignment vertical="center" wrapText="1"/>
    </xf>
    <xf numFmtId="0" fontId="11" fillId="69" borderId="23" xfId="0" applyFont="1" applyFill="1" applyBorder="1" applyAlignment="1">
      <alignment horizontal="center" vertical="center"/>
    </xf>
    <xf numFmtId="0" fontId="11" fillId="69" borderId="23" xfId="0" applyFont="1" applyFill="1" applyBorder="1" applyAlignment="1">
      <alignment horizontal="center" vertical="center" wrapText="1"/>
    </xf>
    <xf numFmtId="0" fontId="8" fillId="69" borderId="24" xfId="0" applyFont="1" applyFill="1" applyBorder="1" applyAlignment="1">
      <alignment vertical="center" wrapText="1"/>
    </xf>
    <xf numFmtId="0" fontId="11" fillId="69" borderId="25" xfId="0" applyFont="1" applyFill="1" applyBorder="1" applyAlignment="1">
      <alignment horizontal="left" vertical="center" wrapText="1"/>
    </xf>
    <xf numFmtId="0" fontId="11" fillId="69" borderId="26" xfId="0" applyFont="1" applyFill="1" applyBorder="1" applyAlignment="1">
      <alignment horizontal="center" vertical="center" wrapText="1"/>
    </xf>
    <xf numFmtId="0" fontId="11" fillId="69" borderId="25" xfId="0" applyFont="1" applyFill="1" applyBorder="1" applyAlignment="1">
      <alignment horizontal="center" vertical="center" wrapText="1"/>
    </xf>
    <xf numFmtId="0" fontId="8" fillId="69" borderId="21" xfId="0" applyFont="1" applyFill="1" applyBorder="1" applyAlignment="1">
      <alignment horizontal="center" vertical="center" wrapText="1"/>
    </xf>
    <xf numFmtId="0" fontId="18" fillId="69" borderId="21" xfId="0" applyFont="1" applyFill="1" applyBorder="1" applyAlignment="1">
      <alignment vertical="center" wrapText="1"/>
    </xf>
    <xf numFmtId="0" fontId="11" fillId="69" borderId="27" xfId="0" applyFont="1" applyFill="1" applyBorder="1" applyAlignment="1">
      <alignment horizontal="center" vertical="center" wrapText="1"/>
    </xf>
    <xf numFmtId="0" fontId="11" fillId="69" borderId="2" xfId="249" applyFont="1" applyFill="1" applyBorder="1" applyAlignment="1">
      <alignment horizontal="left" vertical="center" wrapText="1"/>
      <protection/>
    </xf>
    <xf numFmtId="0" fontId="18" fillId="69" borderId="2" xfId="0" applyFont="1" applyFill="1" applyBorder="1" applyAlignment="1">
      <alignment vertical="center" wrapText="1"/>
    </xf>
    <xf numFmtId="1" fontId="11" fillId="69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wrapText="1"/>
    </xf>
    <xf numFmtId="0" fontId="11" fillId="69" borderId="28" xfId="0" applyFont="1" applyFill="1" applyBorder="1" applyAlignment="1">
      <alignment horizontal="center" vertical="center"/>
    </xf>
    <xf numFmtId="0" fontId="11" fillId="69" borderId="28" xfId="0" applyFont="1" applyFill="1" applyBorder="1" applyAlignment="1">
      <alignment horizontal="center" vertical="center" wrapText="1"/>
    </xf>
    <xf numFmtId="0" fontId="8" fillId="69" borderId="28" xfId="0" applyFont="1" applyFill="1" applyBorder="1" applyAlignment="1">
      <alignment horizontal="left" vertical="center" wrapText="1"/>
    </xf>
    <xf numFmtId="0" fontId="11" fillId="69" borderId="28" xfId="0" applyFont="1" applyFill="1" applyBorder="1" applyAlignment="1">
      <alignment horizontal="left" vertical="center" wrapText="1"/>
    </xf>
    <xf numFmtId="0" fontId="11" fillId="69" borderId="28" xfId="249" applyFont="1" applyFill="1" applyBorder="1" applyAlignment="1">
      <alignment horizontal="center" vertical="center" wrapText="1"/>
      <protection/>
    </xf>
    <xf numFmtId="0" fontId="11" fillId="69" borderId="28" xfId="548" applyFont="1" applyFill="1" applyBorder="1" applyAlignment="1">
      <alignment horizontal="center" vertical="center"/>
      <protection/>
    </xf>
    <xf numFmtId="0" fontId="8" fillId="69" borderId="28" xfId="548" applyFont="1" applyFill="1" applyBorder="1" applyAlignment="1">
      <alignment horizontal="left" vertical="center" wrapText="1"/>
      <protection/>
    </xf>
    <xf numFmtId="0" fontId="11" fillId="69" borderId="28" xfId="548" applyFont="1" applyFill="1" applyBorder="1" applyAlignment="1">
      <alignment horizontal="center" vertical="center" wrapText="1"/>
      <protection/>
    </xf>
    <xf numFmtId="0" fontId="8" fillId="69" borderId="28" xfId="548" applyFont="1" applyFill="1" applyBorder="1" applyAlignment="1">
      <alignment vertical="center" wrapText="1"/>
      <protection/>
    </xf>
    <xf numFmtId="0" fontId="11" fillId="69" borderId="28" xfId="548" applyFont="1" applyFill="1" applyBorder="1" applyAlignment="1">
      <alignment vertical="center" wrapText="1"/>
      <protection/>
    </xf>
    <xf numFmtId="0" fontId="11" fillId="69" borderId="28" xfId="548" applyFont="1" applyFill="1" applyBorder="1" applyAlignment="1">
      <alignment horizontal="left" vertical="center" wrapText="1"/>
      <protection/>
    </xf>
    <xf numFmtId="0" fontId="8" fillId="69" borderId="28" xfId="0" applyFont="1" applyFill="1" applyBorder="1" applyAlignment="1">
      <alignment vertical="center" wrapText="1"/>
    </xf>
    <xf numFmtId="0" fontId="11" fillId="69" borderId="28" xfId="0" applyFont="1" applyFill="1" applyBorder="1" applyAlignment="1">
      <alignment vertical="center" wrapText="1"/>
    </xf>
    <xf numFmtId="49" fontId="11" fillId="69" borderId="28" xfId="0" applyNumberFormat="1" applyFont="1" applyFill="1" applyBorder="1" applyAlignment="1">
      <alignment horizontal="center" vertical="center" wrapText="1"/>
    </xf>
    <xf numFmtId="0" fontId="12" fillId="69" borderId="28" xfId="548" applyFont="1" applyFill="1" applyBorder="1" applyAlignment="1">
      <alignment vertical="center" wrapText="1"/>
      <protection/>
    </xf>
    <xf numFmtId="0" fontId="55" fillId="69" borderId="28" xfId="0" applyFont="1" applyFill="1" applyBorder="1" applyAlignment="1">
      <alignment horizontal="center" vertical="center" wrapText="1"/>
    </xf>
    <xf numFmtId="0" fontId="12" fillId="69" borderId="28" xfId="548" applyFont="1" applyFill="1" applyBorder="1" applyAlignment="1">
      <alignment horizontal="center" vertical="center" wrapText="1"/>
      <protection/>
    </xf>
    <xf numFmtId="0" fontId="11" fillId="68" borderId="28" xfId="0" applyFont="1" applyFill="1" applyBorder="1" applyAlignment="1">
      <alignment horizontal="center" vertical="center" wrapText="1"/>
    </xf>
    <xf numFmtId="0" fontId="18" fillId="69" borderId="28" xfId="0" applyFont="1" applyFill="1" applyBorder="1" applyAlignment="1">
      <alignment horizontal="left" vertical="center" wrapText="1"/>
    </xf>
    <xf numFmtId="0" fontId="3" fillId="0" borderId="0" xfId="539" applyFont="1">
      <alignment/>
      <protection/>
    </xf>
    <xf numFmtId="0" fontId="3" fillId="0" borderId="0" xfId="539" applyFont="1" applyFill="1">
      <alignment/>
      <protection/>
    </xf>
    <xf numFmtId="0" fontId="3" fillId="0" borderId="0" xfId="715" applyFont="1">
      <alignment/>
      <protection/>
    </xf>
    <xf numFmtId="0" fontId="35" fillId="0" borderId="0" xfId="661" applyFont="1" applyAlignment="1">
      <alignment horizontal="left"/>
      <protection/>
    </xf>
    <xf numFmtId="0" fontId="3" fillId="0" borderId="0" xfId="712" applyNumberFormat="1" applyFont="1" applyFill="1" applyBorder="1" applyAlignment="1" applyProtection="1">
      <alignment vertical="center"/>
      <protection locked="0"/>
    </xf>
    <xf numFmtId="0" fontId="3" fillId="0" borderId="0" xfId="539" applyFont="1" applyAlignment="1">
      <alignment horizontal="center"/>
      <protection/>
    </xf>
    <xf numFmtId="0" fontId="3" fillId="0" borderId="0" xfId="712" applyFont="1" applyAlignment="1" applyProtection="1">
      <alignment vertical="center"/>
      <protection locked="0"/>
    </xf>
    <xf numFmtId="0" fontId="6" fillId="0" borderId="0" xfId="539" applyFont="1" applyBorder="1">
      <alignment/>
      <protection/>
    </xf>
    <xf numFmtId="0" fontId="19" fillId="0" borderId="0" xfId="661" applyFont="1" applyFill="1" applyAlignment="1">
      <alignment horizontal="left"/>
      <protection/>
    </xf>
    <xf numFmtId="167" fontId="30" fillId="0" borderId="21" xfId="539" applyNumberFormat="1" applyFont="1" applyFill="1" applyBorder="1" applyAlignment="1">
      <alignment horizontal="center" vertical="center" wrapText="1"/>
      <protection/>
    </xf>
    <xf numFmtId="166" fontId="30" fillId="0" borderId="21" xfId="539" applyNumberFormat="1" applyFont="1" applyFill="1" applyBorder="1" applyAlignment="1">
      <alignment horizontal="center" vertical="center" wrapText="1"/>
      <protection/>
    </xf>
    <xf numFmtId="0" fontId="56" fillId="0" borderId="21" xfId="539" applyFont="1" applyFill="1" applyBorder="1" applyAlignment="1">
      <alignment horizontal="center" vertical="center" wrapText="1"/>
      <protection/>
    </xf>
    <xf numFmtId="166" fontId="6" fillId="0" borderId="21" xfId="539" applyNumberFormat="1" applyFont="1" applyFill="1" applyBorder="1" applyAlignment="1" applyProtection="1">
      <alignment horizontal="center" vertical="center" wrapText="1"/>
      <protection locked="0"/>
    </xf>
    <xf numFmtId="0" fontId="11" fillId="69" borderId="21" xfId="548" applyFont="1" applyFill="1" applyBorder="1" applyAlignment="1">
      <alignment horizontal="left" vertical="center" wrapText="1"/>
      <protection/>
    </xf>
    <xf numFmtId="0" fontId="11" fillId="69" borderId="21" xfId="548" applyFont="1" applyFill="1" applyBorder="1" applyAlignment="1">
      <alignment horizontal="center" vertical="center" wrapText="1"/>
      <protection/>
    </xf>
    <xf numFmtId="0" fontId="11" fillId="69" borderId="21" xfId="548" applyFont="1" applyFill="1" applyBorder="1" applyAlignment="1">
      <alignment vertical="center" wrapText="1"/>
      <protection/>
    </xf>
    <xf numFmtId="0" fontId="3" fillId="0" borderId="0" xfId="539" applyFont="1" applyBorder="1">
      <alignment/>
      <protection/>
    </xf>
    <xf numFmtId="0" fontId="57" fillId="0" borderId="0" xfId="539" applyFont="1">
      <alignment/>
      <protection/>
    </xf>
    <xf numFmtId="0" fontId="57" fillId="0" borderId="0" xfId="539" applyFont="1" applyBorder="1">
      <alignment/>
      <protection/>
    </xf>
    <xf numFmtId="0" fontId="57" fillId="0" borderId="0" xfId="539" applyFont="1" applyBorder="1" applyAlignment="1">
      <alignment wrapText="1"/>
      <protection/>
    </xf>
    <xf numFmtId="0" fontId="10" fillId="0" borderId="0" xfId="539" applyFont="1">
      <alignment/>
      <protection/>
    </xf>
    <xf numFmtId="49" fontId="32" fillId="0" borderId="0" xfId="661" applyNumberFormat="1" applyFont="1" applyBorder="1" applyAlignment="1">
      <alignment horizontal="right"/>
      <protection/>
    </xf>
    <xf numFmtId="49" fontId="32" fillId="0" borderId="0" xfId="661" applyNumberFormat="1" applyFont="1" applyBorder="1" applyAlignment="1">
      <alignment horizontal="left"/>
      <protection/>
    </xf>
    <xf numFmtId="0" fontId="6" fillId="0" borderId="0" xfId="539" applyFont="1">
      <alignment/>
      <protection/>
    </xf>
    <xf numFmtId="0" fontId="58" fillId="0" borderId="0" xfId="715" applyFont="1" applyAlignment="1">
      <alignment horizontal="center" vertical="center"/>
      <protection/>
    </xf>
    <xf numFmtId="0" fontId="10" fillId="0" borderId="21" xfId="661" applyFont="1" applyFill="1" applyBorder="1" applyAlignment="1">
      <alignment horizontal="center" vertical="center" textRotation="90"/>
      <protection/>
    </xf>
    <xf numFmtId="14" fontId="16" fillId="0" borderId="0" xfId="717" applyNumberFormat="1" applyFont="1" applyFill="1" applyBorder="1" applyAlignment="1" applyProtection="1">
      <alignment horizontal="right" vertical="center"/>
      <protection locked="0"/>
    </xf>
    <xf numFmtId="0" fontId="16" fillId="0" borderId="0" xfId="716" applyFont="1" applyFill="1" applyAlignment="1" applyProtection="1">
      <alignment vertical="center"/>
      <protection locked="0"/>
    </xf>
    <xf numFmtId="0" fontId="57" fillId="0" borderId="0" xfId="0" applyFont="1" applyAlignment="1">
      <alignment horizontal="left"/>
    </xf>
    <xf numFmtId="0" fontId="10" fillId="0" borderId="0" xfId="0" applyFont="1" applyAlignment="1">
      <alignment/>
    </xf>
    <xf numFmtId="14" fontId="8" fillId="0" borderId="0" xfId="575" applyNumberFormat="1" applyFont="1" applyFill="1" applyAlignment="1">
      <alignment horizontal="right" vertical="center"/>
      <protection/>
    </xf>
    <xf numFmtId="1" fontId="20" fillId="0" borderId="21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/>
    </xf>
    <xf numFmtId="167" fontId="10" fillId="0" borderId="21" xfId="713" applyNumberFormat="1" applyFont="1" applyFill="1" applyBorder="1" applyAlignment="1" applyProtection="1">
      <alignment horizontal="center" vertical="center" wrapText="1"/>
      <protection locked="0"/>
    </xf>
    <xf numFmtId="166" fontId="19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56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8" fillId="68" borderId="0" xfId="0" applyFont="1" applyFill="1" applyBorder="1" applyAlignment="1">
      <alignment horizontal="left" vertical="center" wrapText="1"/>
    </xf>
    <xf numFmtId="0" fontId="8" fillId="68" borderId="0" xfId="0" applyFont="1" applyFill="1" applyBorder="1" applyAlignment="1">
      <alignment vertical="center" wrapText="1"/>
    </xf>
    <xf numFmtId="0" fontId="8" fillId="68" borderId="0" xfId="0" applyFont="1" applyFill="1" applyBorder="1" applyAlignment="1">
      <alignment horizontal="center" vertical="center"/>
    </xf>
    <xf numFmtId="0" fontId="8" fillId="68" borderId="0" xfId="0" applyFont="1" applyFill="1" applyBorder="1" applyAlignment="1">
      <alignment horizontal="center" vertical="center" wrapText="1"/>
    </xf>
    <xf numFmtId="167" fontId="30" fillId="0" borderId="0" xfId="71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1" fontId="20" fillId="0" borderId="0" xfId="0" applyNumberFormat="1" applyFont="1" applyBorder="1" applyAlignment="1">
      <alignment horizontal="center" vertical="center" wrapText="1"/>
    </xf>
    <xf numFmtId="167" fontId="10" fillId="0" borderId="0" xfId="71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/>
    </xf>
    <xf numFmtId="166" fontId="3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/>
    </xf>
    <xf numFmtId="20" fontId="21" fillId="0" borderId="0" xfId="0" applyNumberFormat="1" applyFont="1" applyFill="1" applyBorder="1" applyAlignment="1">
      <alignment horizontal="center" vertical="center"/>
    </xf>
    <xf numFmtId="0" fontId="11" fillId="68" borderId="2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69" fillId="0" borderId="0" xfId="0" applyFont="1" applyAlignment="1">
      <alignment horizontal="left"/>
    </xf>
    <xf numFmtId="0" fontId="35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20" fontId="28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49" fontId="8" fillId="0" borderId="0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1" fontId="20" fillId="0" borderId="29" xfId="0" applyNumberFormat="1" applyFont="1" applyBorder="1" applyAlignment="1">
      <alignment horizontal="center" vertical="center" wrapText="1"/>
    </xf>
    <xf numFmtId="0" fontId="11" fillId="69" borderId="29" xfId="0" applyFont="1" applyFill="1" applyBorder="1" applyAlignment="1">
      <alignment horizontal="center" vertical="center" wrapText="1"/>
    </xf>
    <xf numFmtId="0" fontId="11" fillId="69" borderId="29" xfId="0" applyFont="1" applyFill="1" applyBorder="1" applyAlignment="1">
      <alignment horizontal="center" vertical="center"/>
    </xf>
    <xf numFmtId="0" fontId="8" fillId="69" borderId="29" xfId="0" applyFont="1" applyFill="1" applyBorder="1" applyAlignment="1">
      <alignment horizontal="left" vertical="center" wrapText="1"/>
    </xf>
    <xf numFmtId="0" fontId="8" fillId="69" borderId="29" xfId="0" applyFont="1" applyFill="1" applyBorder="1" applyAlignment="1">
      <alignment vertical="center" wrapText="1"/>
    </xf>
    <xf numFmtId="49" fontId="11" fillId="69" borderId="29" xfId="0" applyNumberFormat="1" applyFont="1" applyFill="1" applyBorder="1" applyAlignment="1">
      <alignment horizontal="center" vertical="center" wrapText="1"/>
    </xf>
    <xf numFmtId="0" fontId="12" fillId="69" borderId="29" xfId="548" applyFont="1" applyFill="1" applyBorder="1" applyAlignment="1">
      <alignment vertical="center" wrapText="1"/>
      <protection/>
    </xf>
    <xf numFmtId="0" fontId="55" fillId="69" borderId="29" xfId="0" applyFont="1" applyFill="1" applyBorder="1" applyAlignment="1">
      <alignment horizontal="center" vertical="center" wrapText="1"/>
    </xf>
    <xf numFmtId="0" fontId="11" fillId="69" borderId="29" xfId="0" applyFont="1" applyFill="1" applyBorder="1" applyAlignment="1">
      <alignment horizontal="left" vertical="center" wrapText="1"/>
    </xf>
    <xf numFmtId="166" fontId="3" fillId="0" borderId="29" xfId="0" applyNumberFormat="1" applyFont="1" applyBorder="1" applyAlignment="1">
      <alignment horizontal="center" vertical="center"/>
    </xf>
    <xf numFmtId="167" fontId="10" fillId="0" borderId="29" xfId="713" applyNumberFormat="1" applyFont="1" applyFill="1" applyBorder="1" applyAlignment="1" applyProtection="1">
      <alignment horizontal="center" vertical="center" wrapText="1"/>
      <protection locked="0"/>
    </xf>
    <xf numFmtId="1" fontId="92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166" fontId="19" fillId="0" borderId="29" xfId="0" applyNumberFormat="1" applyFont="1" applyBorder="1" applyAlignment="1">
      <alignment horizontal="center" vertical="center"/>
    </xf>
    <xf numFmtId="0" fontId="11" fillId="69" borderId="29" xfId="548" applyFont="1" applyFill="1" applyBorder="1" applyAlignment="1">
      <alignment vertical="center" wrapText="1"/>
      <protection/>
    </xf>
    <xf numFmtId="0" fontId="11" fillId="69" borderId="29" xfId="548" applyFont="1" applyFill="1" applyBorder="1" applyAlignment="1">
      <alignment horizontal="center" vertical="center" wrapText="1"/>
      <protection/>
    </xf>
    <xf numFmtId="166" fontId="93" fillId="0" borderId="29" xfId="0" applyNumberFormat="1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/>
    </xf>
    <xf numFmtId="0" fontId="12" fillId="69" borderId="29" xfId="548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2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167" fontId="95" fillId="0" borderId="29" xfId="713" applyNumberFormat="1" applyFont="1" applyFill="1" applyBorder="1" applyAlignment="1" applyProtection="1">
      <alignment horizontal="center" vertical="center" wrapText="1"/>
      <protection locked="0"/>
    </xf>
    <xf numFmtId="166" fontId="96" fillId="0" borderId="29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90" wrapText="1"/>
    </xf>
    <xf numFmtId="1" fontId="20" fillId="0" borderId="28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/>
    </xf>
    <xf numFmtId="167" fontId="95" fillId="0" borderId="28" xfId="713" applyNumberFormat="1" applyFont="1" applyFill="1" applyBorder="1" applyAlignment="1" applyProtection="1">
      <alignment horizontal="center" vertical="center" wrapText="1"/>
      <protection locked="0"/>
    </xf>
    <xf numFmtId="1" fontId="92" fillId="0" borderId="28" xfId="0" applyNumberFormat="1" applyFont="1" applyBorder="1" applyAlignment="1">
      <alignment horizontal="center" vertical="center" wrapText="1"/>
    </xf>
    <xf numFmtId="166" fontId="93" fillId="0" borderId="28" xfId="0" applyNumberFormat="1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166" fontId="96" fillId="0" borderId="28" xfId="0" applyNumberFormat="1" applyFont="1" applyBorder="1" applyAlignment="1">
      <alignment horizontal="center" vertical="center"/>
    </xf>
    <xf numFmtId="167" fontId="10" fillId="0" borderId="28" xfId="713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/>
    </xf>
    <xf numFmtId="166" fontId="19" fillId="0" borderId="28" xfId="0" applyNumberFormat="1" applyFont="1" applyBorder="1" applyAlignment="1">
      <alignment horizontal="center" vertical="center"/>
    </xf>
    <xf numFmtId="0" fontId="9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left" vertical="center" wrapText="1"/>
    </xf>
    <xf numFmtId="167" fontId="3" fillId="0" borderId="28" xfId="0" applyNumberFormat="1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 wrapText="1"/>
    </xf>
    <xf numFmtId="167" fontId="3" fillId="0" borderId="28" xfId="713" applyNumberFormat="1" applyFont="1" applyFill="1" applyBorder="1" applyAlignment="1" applyProtection="1">
      <alignment horizontal="center" vertical="center" wrapText="1"/>
      <protection locked="0"/>
    </xf>
    <xf numFmtId="167" fontId="19" fillId="0" borderId="28" xfId="0" applyNumberFormat="1" applyFont="1" applyBorder="1" applyAlignment="1">
      <alignment horizontal="center" vertical="center"/>
    </xf>
    <xf numFmtId="0" fontId="56" fillId="0" borderId="0" xfId="716" applyFont="1" applyAlignment="1" applyProtection="1">
      <alignment vertical="center" wrapText="1"/>
      <protection locked="0"/>
    </xf>
    <xf numFmtId="1" fontId="70" fillId="0" borderId="0" xfId="716" applyNumberFormat="1" applyFont="1" applyAlignment="1" applyProtection="1">
      <alignment horizontal="center" vertical="center"/>
      <protection locked="0"/>
    </xf>
    <xf numFmtId="167" fontId="9" fillId="0" borderId="0" xfId="716" applyNumberFormat="1" applyAlignment="1" applyProtection="1">
      <alignment vertical="center"/>
      <protection locked="0"/>
    </xf>
    <xf numFmtId="0" fontId="9" fillId="0" borderId="0" xfId="716" applyAlignment="1" applyProtection="1">
      <alignment vertical="center"/>
      <protection locked="0"/>
    </xf>
    <xf numFmtId="0" fontId="9" fillId="0" borderId="0" xfId="712" applyFont="1" applyAlignment="1" applyProtection="1">
      <alignment vertical="center"/>
      <protection locked="0"/>
    </xf>
    <xf numFmtId="0" fontId="9" fillId="0" borderId="0" xfId="716" applyFont="1" applyAlignment="1" applyProtection="1">
      <alignment vertical="center"/>
      <protection locked="0"/>
    </xf>
    <xf numFmtId="0" fontId="62" fillId="0" borderId="0" xfId="716" applyFont="1" applyAlignment="1" applyProtection="1">
      <alignment vertical="center"/>
      <protection locked="0"/>
    </xf>
    <xf numFmtId="0" fontId="60" fillId="0" borderId="0" xfId="716" applyFont="1" applyAlignment="1" applyProtection="1">
      <alignment vertical="center"/>
      <protection locked="0"/>
    </xf>
    <xf numFmtId="0" fontId="22" fillId="0" borderId="0" xfId="716" applyFont="1" applyProtection="1">
      <alignment/>
      <protection locked="0"/>
    </xf>
    <xf numFmtId="0" fontId="22" fillId="0" borderId="0" xfId="716" applyFont="1" applyAlignment="1" applyProtection="1">
      <alignment wrapText="1"/>
      <protection locked="0"/>
    </xf>
    <xf numFmtId="0" fontId="22" fillId="0" borderId="0" xfId="716" applyFont="1" applyAlignment="1" applyProtection="1">
      <alignment shrinkToFit="1"/>
      <protection locked="0"/>
    </xf>
    <xf numFmtId="1" fontId="61" fillId="0" borderId="0" xfId="716" applyNumberFormat="1" applyFont="1" applyProtection="1">
      <alignment/>
      <protection locked="0"/>
    </xf>
    <xf numFmtId="0" fontId="59" fillId="0" borderId="0" xfId="712" applyFont="1" applyAlignment="1" applyProtection="1">
      <alignment vertical="center"/>
      <protection locked="0"/>
    </xf>
    <xf numFmtId="0" fontId="61" fillId="0" borderId="0" xfId="716" applyFont="1" applyProtection="1">
      <alignment/>
      <protection locked="0"/>
    </xf>
    <xf numFmtId="0" fontId="60" fillId="0" borderId="0" xfId="712" applyFont="1" applyAlignment="1" applyProtection="1">
      <alignment vertical="center"/>
      <protection locked="0"/>
    </xf>
    <xf numFmtId="1" fontId="9" fillId="0" borderId="0" xfId="712" applyNumberFormat="1" applyFont="1" applyAlignment="1" applyProtection="1">
      <alignment vertical="center"/>
      <protection locked="0"/>
    </xf>
    <xf numFmtId="167" fontId="9" fillId="0" borderId="0" xfId="712" applyNumberFormat="1" applyFont="1" applyAlignment="1" applyProtection="1">
      <alignment vertical="center"/>
      <protection locked="0"/>
    </xf>
    <xf numFmtId="0" fontId="9" fillId="0" borderId="0" xfId="712" applyNumberFormat="1" applyFont="1" applyFill="1" applyBorder="1" applyAlignment="1" applyProtection="1">
      <alignment horizontal="center" vertical="center"/>
      <protection locked="0"/>
    </xf>
    <xf numFmtId="0" fontId="9" fillId="0" borderId="0" xfId="712" applyNumberFormat="1" applyFont="1" applyFill="1" applyBorder="1" applyAlignment="1" applyProtection="1">
      <alignment vertical="center"/>
      <protection locked="0"/>
    </xf>
    <xf numFmtId="0" fontId="3" fillId="0" borderId="28" xfId="714" applyFont="1" applyBorder="1" applyAlignment="1" applyProtection="1">
      <alignment horizontal="center" vertical="center" wrapText="1"/>
      <protection locked="0"/>
    </xf>
    <xf numFmtId="167" fontId="57" fillId="0" borderId="28" xfId="712" applyNumberFormat="1" applyFont="1" applyBorder="1" applyAlignment="1" applyProtection="1">
      <alignment horizontal="center" vertical="center" wrapText="1"/>
      <protection locked="0"/>
    </xf>
    <xf numFmtId="0" fontId="3" fillId="0" borderId="30" xfId="714" applyFont="1" applyBorder="1" applyAlignment="1" applyProtection="1">
      <alignment horizontal="center" vertical="center" wrapText="1"/>
      <protection locked="0"/>
    </xf>
    <xf numFmtId="0" fontId="11" fillId="69" borderId="30" xfId="0" applyFont="1" applyFill="1" applyBorder="1" applyAlignment="1">
      <alignment horizontal="left" vertical="center" wrapText="1"/>
    </xf>
    <xf numFmtId="0" fontId="11" fillId="69" borderId="30" xfId="54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10" fillId="0" borderId="21" xfId="539" applyNumberFormat="1" applyFont="1" applyBorder="1" applyAlignment="1">
      <alignment horizontal="center" vertical="center" wrapText="1"/>
      <protection/>
    </xf>
    <xf numFmtId="0" fontId="10" fillId="0" borderId="21" xfId="539" applyFont="1" applyBorder="1" applyAlignment="1">
      <alignment horizontal="center" vertical="center" textRotation="90" wrapText="1"/>
      <protection/>
    </xf>
    <xf numFmtId="0" fontId="10" fillId="0" borderId="21" xfId="539" applyFont="1" applyBorder="1" applyAlignment="1">
      <alignment horizontal="center" vertical="center" wrapText="1"/>
      <protection/>
    </xf>
    <xf numFmtId="0" fontId="35" fillId="0" borderId="0" xfId="661" applyFont="1" applyAlignment="1">
      <alignment horizontal="right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30" fillId="0" borderId="0" xfId="712" applyFont="1" applyAlignment="1" applyProtection="1">
      <alignment horizontal="center" vertical="center" wrapText="1"/>
      <protection locked="0"/>
    </xf>
    <xf numFmtId="0" fontId="10" fillId="0" borderId="0" xfId="712" applyFont="1" applyAlignment="1" applyProtection="1">
      <alignment horizontal="center" vertical="center" wrapText="1"/>
      <protection locked="0"/>
    </xf>
    <xf numFmtId="0" fontId="10" fillId="0" borderId="0" xfId="712" applyFont="1" applyAlignment="1" applyProtection="1">
      <alignment horizontal="center" vertical="center"/>
      <protection locked="0"/>
    </xf>
    <xf numFmtId="49" fontId="10" fillId="0" borderId="0" xfId="661" applyNumberFormat="1" applyFont="1" applyBorder="1" applyAlignment="1">
      <alignment horizontal="left"/>
      <protection/>
    </xf>
    <xf numFmtId="0" fontId="10" fillId="0" borderId="21" xfId="661" applyFont="1" applyFill="1" applyBorder="1" applyAlignment="1">
      <alignment horizontal="center" vertical="center" textRotation="90"/>
      <protection/>
    </xf>
    <xf numFmtId="49" fontId="8" fillId="0" borderId="31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/>
    </xf>
    <xf numFmtId="0" fontId="10" fillId="0" borderId="29" xfId="661" applyFont="1" applyFill="1" applyBorder="1" applyAlignment="1">
      <alignment horizontal="center" vertical="center" textRotation="90"/>
      <protection/>
    </xf>
    <xf numFmtId="166" fontId="3" fillId="0" borderId="32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0" fontId="10" fillId="0" borderId="28" xfId="661" applyFont="1" applyFill="1" applyBorder="1" applyAlignment="1">
      <alignment horizontal="center" vertical="center" textRotation="90"/>
      <protection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0" fontId="4" fillId="0" borderId="0" xfId="712" applyFont="1" applyAlignment="1" applyProtection="1">
      <alignment horizontal="center" vertical="center" wrapText="1"/>
      <protection locked="0"/>
    </xf>
    <xf numFmtId="0" fontId="4" fillId="0" borderId="0" xfId="712" applyFont="1" applyAlignment="1" applyProtection="1">
      <alignment horizontal="center" vertical="center"/>
      <protection locked="0"/>
    </xf>
    <xf numFmtId="0" fontId="3" fillId="0" borderId="0" xfId="716" applyFont="1" applyAlignment="1" applyProtection="1">
      <alignment horizontal="center" vertical="center" wrapText="1"/>
      <protection locked="0"/>
    </xf>
    <xf numFmtId="0" fontId="20" fillId="0" borderId="0" xfId="716" applyFont="1" applyAlignment="1" applyProtection="1">
      <alignment horizontal="center" vertical="center"/>
      <protection locked="0"/>
    </xf>
    <xf numFmtId="0" fontId="31" fillId="0" borderId="0" xfId="716" applyFont="1" applyAlignment="1" applyProtection="1">
      <alignment horizontal="center" vertical="center" wrapText="1"/>
      <protection locked="0"/>
    </xf>
    <xf numFmtId="0" fontId="31" fillId="0" borderId="0" xfId="716" applyFont="1" applyAlignment="1" applyProtection="1">
      <alignment horizontal="center" vertical="center"/>
      <protection locked="0"/>
    </xf>
    <xf numFmtId="0" fontId="22" fillId="69" borderId="28" xfId="716" applyFont="1" applyFill="1" applyBorder="1" applyAlignment="1" applyProtection="1">
      <alignment horizontal="center" vertical="center" textRotation="90" wrapText="1"/>
      <protection locked="0"/>
    </xf>
    <xf numFmtId="0" fontId="10" fillId="69" borderId="28" xfId="714" applyFont="1" applyFill="1" applyBorder="1" applyAlignment="1" applyProtection="1">
      <alignment horizontal="center" vertical="center" wrapText="1"/>
      <protection locked="0"/>
    </xf>
    <xf numFmtId="0" fontId="10" fillId="69" borderId="28" xfId="714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/>
    </xf>
    <xf numFmtId="0" fontId="10" fillId="69" borderId="37" xfId="714" applyFont="1" applyFill="1" applyBorder="1" applyAlignment="1" applyProtection="1">
      <alignment horizontal="center" vertical="center" wrapText="1"/>
      <protection locked="0"/>
    </xf>
    <xf numFmtId="0" fontId="22" fillId="69" borderId="37" xfId="716" applyFont="1" applyFill="1" applyBorder="1" applyAlignment="1" applyProtection="1">
      <alignment horizontal="center" vertical="center" textRotation="90" wrapText="1"/>
      <protection locked="0"/>
    </xf>
  </cellXfs>
  <cellStyles count="73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2 2" xfId="293"/>
    <cellStyle name="Денежный 10 2 3" xfId="294"/>
    <cellStyle name="Денежный 10 2 4" xfId="295"/>
    <cellStyle name="Денежный 10 3" xfId="296"/>
    <cellStyle name="Денежный 10 3 2" xfId="297"/>
    <cellStyle name="Денежный 10 3 3" xfId="298"/>
    <cellStyle name="Денежный 10 4" xfId="299"/>
    <cellStyle name="Денежный 10 4 2" xfId="300"/>
    <cellStyle name="Денежный 10 4 3" xfId="301"/>
    <cellStyle name="Денежный 11 10" xfId="302"/>
    <cellStyle name="Денежный 11 11" xfId="303"/>
    <cellStyle name="Денежный 11 2" xfId="304"/>
    <cellStyle name="Денежный 11 2 2" xfId="305"/>
    <cellStyle name="Денежный 11 2 2 2" xfId="306"/>
    <cellStyle name="Денежный 11 2 2 3" xfId="307"/>
    <cellStyle name="Денежный 11 3" xfId="308"/>
    <cellStyle name="Денежный 11 4" xfId="309"/>
    <cellStyle name="Денежный 11 5" xfId="310"/>
    <cellStyle name="Денежный 11 6" xfId="311"/>
    <cellStyle name="Денежный 11 7" xfId="312"/>
    <cellStyle name="Денежный 11 8" xfId="313"/>
    <cellStyle name="Денежный 11 9" xfId="314"/>
    <cellStyle name="Денежный 11 9 2" xfId="315"/>
    <cellStyle name="Денежный 11 9 3" xfId="316"/>
    <cellStyle name="Денежный 12" xfId="317"/>
    <cellStyle name="Денежный 12 10" xfId="318"/>
    <cellStyle name="Денежный 12 11" xfId="319"/>
    <cellStyle name="Денежный 12 12" xfId="320"/>
    <cellStyle name="Денежный 12 12 10" xfId="321"/>
    <cellStyle name="Денежный 12 12 2" xfId="322"/>
    <cellStyle name="Денежный 12 12 2 2" xfId="323"/>
    <cellStyle name="Денежный 12 12 2 3" xfId="324"/>
    <cellStyle name="Денежный 12 12 3" xfId="325"/>
    <cellStyle name="Денежный 12 12 4" xfId="326"/>
    <cellStyle name="Денежный 12 12 5" xfId="327"/>
    <cellStyle name="Денежный 12 12_Мастер" xfId="328"/>
    <cellStyle name="Денежный 12 13" xfId="329"/>
    <cellStyle name="Денежный 12 14" xfId="330"/>
    <cellStyle name="Денежный 12 2" xfId="331"/>
    <cellStyle name="Денежный 12 2 2" xfId="332"/>
    <cellStyle name="Денежный 12 2 3" xfId="333"/>
    <cellStyle name="Денежный 12 3" xfId="334"/>
    <cellStyle name="Денежный 12 3 2" xfId="335"/>
    <cellStyle name="Денежный 12 4" xfId="336"/>
    <cellStyle name="Денежный 12 5" xfId="337"/>
    <cellStyle name="Денежный 12 6" xfId="338"/>
    <cellStyle name="Денежный 12 7" xfId="339"/>
    <cellStyle name="Денежный 12 8" xfId="340"/>
    <cellStyle name="Денежный 12 9" xfId="341"/>
    <cellStyle name="Денежный 13 10" xfId="342"/>
    <cellStyle name="Денежный 13 2" xfId="343"/>
    <cellStyle name="Денежный 13 3" xfId="344"/>
    <cellStyle name="Денежный 13 4" xfId="345"/>
    <cellStyle name="Денежный 13 5" xfId="346"/>
    <cellStyle name="Денежный 13 6" xfId="347"/>
    <cellStyle name="Денежный 13 7" xfId="348"/>
    <cellStyle name="Денежный 13 8" xfId="349"/>
    <cellStyle name="Денежный 13 9" xfId="350"/>
    <cellStyle name="Денежный 14 2" xfId="351"/>
    <cellStyle name="Денежный 14 3" xfId="352"/>
    <cellStyle name="Денежный 14 4" xfId="353"/>
    <cellStyle name="Денежный 14 5" xfId="354"/>
    <cellStyle name="Денежный 14 6" xfId="355"/>
    <cellStyle name="Денежный 14 7" xfId="356"/>
    <cellStyle name="Денежный 14 8" xfId="357"/>
    <cellStyle name="Денежный 14 9" xfId="358"/>
    <cellStyle name="Денежный 2" xfId="359"/>
    <cellStyle name="Денежный 2 10" xfId="360"/>
    <cellStyle name="Денежный 2 10 2" xfId="361"/>
    <cellStyle name="Денежный 2 11" xfId="362"/>
    <cellStyle name="Денежный 2 11 2" xfId="363"/>
    <cellStyle name="Денежный 2 11 3" xfId="364"/>
    <cellStyle name="Денежный 2 12" xfId="365"/>
    <cellStyle name="Денежный 2 13" xfId="366"/>
    <cellStyle name="Денежный 2 13 2" xfId="367"/>
    <cellStyle name="Денежный 2 13 3" xfId="368"/>
    <cellStyle name="Денежный 2 14" xfId="369"/>
    <cellStyle name="Денежный 2 15" xfId="370"/>
    <cellStyle name="Денежный 2 16" xfId="371"/>
    <cellStyle name="Денежный 2 17" xfId="372"/>
    <cellStyle name="Денежный 2 18" xfId="373"/>
    <cellStyle name="Денежный 2 19" xfId="374"/>
    <cellStyle name="Денежный 2 2" xfId="375"/>
    <cellStyle name="Денежный 2 2 2" xfId="376"/>
    <cellStyle name="Денежный 2 2 2 2" xfId="377"/>
    <cellStyle name="Денежный 2 2 2 3" xfId="378"/>
    <cellStyle name="Денежный 2 2 3" xfId="379"/>
    <cellStyle name="Денежный 2 2 4" xfId="380"/>
    <cellStyle name="Денежный 2 20" xfId="381"/>
    <cellStyle name="Денежный 2 21" xfId="382"/>
    <cellStyle name="Денежный 2 22" xfId="383"/>
    <cellStyle name="Денежный 2 23" xfId="384"/>
    <cellStyle name="Денежный 2 24" xfId="385"/>
    <cellStyle name="Денежный 2 24 2" xfId="386"/>
    <cellStyle name="Денежный 2 25" xfId="387"/>
    <cellStyle name="Денежный 2 26" xfId="388"/>
    <cellStyle name="Денежный 2 27" xfId="389"/>
    <cellStyle name="Денежный 2 28" xfId="390"/>
    <cellStyle name="Денежный 2 3" xfId="391"/>
    <cellStyle name="Денежный 2 3 2" xfId="392"/>
    <cellStyle name="Денежный 2 3 2 2" xfId="393"/>
    <cellStyle name="Денежный 2 3 2 3" xfId="394"/>
    <cellStyle name="Денежный 2 3 3" xfId="395"/>
    <cellStyle name="Денежный 2 3 4" xfId="396"/>
    <cellStyle name="Денежный 2 3 5" xfId="397"/>
    <cellStyle name="Денежный 2 3 6" xfId="398"/>
    <cellStyle name="Денежный 2 3 7" xfId="399"/>
    <cellStyle name="Денежный 2 3 8" xfId="400"/>
    <cellStyle name="Денежный 2 3 9" xfId="401"/>
    <cellStyle name="Денежный 2 3 9 2" xfId="402"/>
    <cellStyle name="Денежный 2 3 9 2 2" xfId="403"/>
    <cellStyle name="Денежный 2 3 9 2 3" xfId="404"/>
    <cellStyle name="Денежный 2 3 9 3" xfId="405"/>
    <cellStyle name="Денежный 2 3 9 4" xfId="406"/>
    <cellStyle name="Денежный 2 4" xfId="407"/>
    <cellStyle name="Денежный 2 4 2" xfId="408"/>
    <cellStyle name="Денежный 2 4 3" xfId="409"/>
    <cellStyle name="Денежный 2 4 4" xfId="410"/>
    <cellStyle name="Денежный 2 4 5" xfId="411"/>
    <cellStyle name="Денежный 2 4 6" xfId="412"/>
    <cellStyle name="Денежный 2 4 7" xfId="413"/>
    <cellStyle name="Денежный 2 4 8" xfId="414"/>
    <cellStyle name="Денежный 2 4 9" xfId="415"/>
    <cellStyle name="Денежный 2 5" xfId="416"/>
    <cellStyle name="Денежный 2 5 2" xfId="417"/>
    <cellStyle name="Денежный 2 5 3" xfId="418"/>
    <cellStyle name="Денежный 2 6" xfId="419"/>
    <cellStyle name="Денежный 2 7" xfId="420"/>
    <cellStyle name="Денежный 2 8" xfId="421"/>
    <cellStyle name="Денежный 2 9" xfId="422"/>
    <cellStyle name="Денежный 24 2" xfId="423"/>
    <cellStyle name="Денежный 24 3" xfId="424"/>
    <cellStyle name="Денежный 24 3 2" xfId="425"/>
    <cellStyle name="Денежный 24 3 3" xfId="426"/>
    <cellStyle name="Денежный 24 4" xfId="427"/>
    <cellStyle name="Денежный 24 5" xfId="428"/>
    <cellStyle name="Денежный 26" xfId="429"/>
    <cellStyle name="Денежный 3" xfId="430"/>
    <cellStyle name="Денежный 3 2" xfId="431"/>
    <cellStyle name="Денежный 3 2 2" xfId="432"/>
    <cellStyle name="Денежный 3 2 2 2" xfId="433"/>
    <cellStyle name="Денежный 3 2 3" xfId="434"/>
    <cellStyle name="Денежный 3 3" xfId="435"/>
    <cellStyle name="Денежный 3 3 2" xfId="436"/>
    <cellStyle name="Денежный 3 3 3" xfId="437"/>
    <cellStyle name="Денежный 3 4" xfId="438"/>
    <cellStyle name="Денежный 3 4 2" xfId="439"/>
    <cellStyle name="Денежный 3 4 3" xfId="440"/>
    <cellStyle name="Денежный 3 5" xfId="441"/>
    <cellStyle name="Денежный 3 5 2" xfId="442"/>
    <cellStyle name="Денежный 3 6" xfId="443"/>
    <cellStyle name="Денежный 3 6 2" xfId="444"/>
    <cellStyle name="Денежный 3 7" xfId="445"/>
    <cellStyle name="Денежный 3 8" xfId="446"/>
    <cellStyle name="Денежный 4 10" xfId="447"/>
    <cellStyle name="Денежный 4 11" xfId="448"/>
    <cellStyle name="Денежный 4 12" xfId="449"/>
    <cellStyle name="Денежный 4 13" xfId="450"/>
    <cellStyle name="Денежный 4 14" xfId="451"/>
    <cellStyle name="Денежный 4 14 2" xfId="452"/>
    <cellStyle name="Денежный 4 14 3" xfId="453"/>
    <cellStyle name="Денежный 4 2" xfId="454"/>
    <cellStyle name="Денежный 4 2 2" xfId="455"/>
    <cellStyle name="Денежный 4 2 3" xfId="456"/>
    <cellStyle name="Денежный 4 3" xfId="457"/>
    <cellStyle name="Денежный 4 3 2" xfId="458"/>
    <cellStyle name="Денежный 4 3 3" xfId="459"/>
    <cellStyle name="Денежный 4 4" xfId="460"/>
    <cellStyle name="Денежный 4 4 2" xfId="461"/>
    <cellStyle name="Денежный 4 5" xfId="462"/>
    <cellStyle name="Денежный 4 5 2" xfId="463"/>
    <cellStyle name="Денежный 4 6" xfId="464"/>
    <cellStyle name="Денежный 4 7" xfId="465"/>
    <cellStyle name="Денежный 4 8" xfId="466"/>
    <cellStyle name="Денежный 4 9" xfId="467"/>
    <cellStyle name="Денежный 5 2" xfId="468"/>
    <cellStyle name="Денежный 5 2 2" xfId="469"/>
    <cellStyle name="Денежный 5 2 3" xfId="470"/>
    <cellStyle name="Денежный 5 3" xfId="471"/>
    <cellStyle name="Денежный 5 3 2" xfId="472"/>
    <cellStyle name="Денежный 5 4" xfId="473"/>
    <cellStyle name="Денежный 5 5" xfId="474"/>
    <cellStyle name="Денежный 6" xfId="475"/>
    <cellStyle name="Денежный 6 2" xfId="476"/>
    <cellStyle name="Денежный 6 2 2" xfId="477"/>
    <cellStyle name="Денежный 6 2 3" xfId="478"/>
    <cellStyle name="Денежный 6 3" xfId="479"/>
    <cellStyle name="Денежный 6 4" xfId="480"/>
    <cellStyle name="Денежный 6 5" xfId="481"/>
    <cellStyle name="Денежный 6 6" xfId="482"/>
    <cellStyle name="Денежный 6 7" xfId="483"/>
    <cellStyle name="Денежный 6 7 2" xfId="484"/>
    <cellStyle name="Денежный 6 7 3" xfId="485"/>
    <cellStyle name="Денежный 6 8" xfId="486"/>
    <cellStyle name="Денежный 7 2" xfId="487"/>
    <cellStyle name="Денежный 7 2 2" xfId="488"/>
    <cellStyle name="Денежный 7 2 3" xfId="489"/>
    <cellStyle name="Денежный 7 3" xfId="490"/>
    <cellStyle name="Денежный 7 4" xfId="491"/>
    <cellStyle name="Денежный 7 5" xfId="492"/>
    <cellStyle name="Денежный 7 6" xfId="493"/>
    <cellStyle name="Денежный 8 2" xfId="494"/>
    <cellStyle name="Денежный 8 2 2" xfId="495"/>
    <cellStyle name="Денежный 8 2 3" xfId="496"/>
    <cellStyle name="Денежный 8 3" xfId="497"/>
    <cellStyle name="Денежный 8 3 2" xfId="498"/>
    <cellStyle name="Денежный 8 4" xfId="499"/>
    <cellStyle name="Денежный 8 5" xfId="500"/>
    <cellStyle name="Денежный 8 6" xfId="501"/>
    <cellStyle name="Денежный 9 2" xfId="502"/>
    <cellStyle name="Денежный 9 2 2" xfId="503"/>
    <cellStyle name="Денежный 9 2 3" xfId="504"/>
    <cellStyle name="Денежный 9 3" xfId="505"/>
    <cellStyle name="Заголовок 1" xfId="506"/>
    <cellStyle name="Заголовок 1 2" xfId="507"/>
    <cellStyle name="Заголовок 1 3" xfId="508"/>
    <cellStyle name="Заголовок 2" xfId="509"/>
    <cellStyle name="Заголовок 2 2" xfId="510"/>
    <cellStyle name="Заголовок 2 3" xfId="511"/>
    <cellStyle name="Заголовок 3" xfId="512"/>
    <cellStyle name="Заголовок 3 2" xfId="513"/>
    <cellStyle name="Заголовок 3 3" xfId="514"/>
    <cellStyle name="Заголовок 4" xfId="515"/>
    <cellStyle name="Заголовок 4 2" xfId="516"/>
    <cellStyle name="Заголовок 4 3" xfId="517"/>
    <cellStyle name="Итог" xfId="518"/>
    <cellStyle name="Итог 2" xfId="519"/>
    <cellStyle name="Итог 3" xfId="520"/>
    <cellStyle name="Контрольная ячейка" xfId="521"/>
    <cellStyle name="Контрольная ячейка 2" xfId="522"/>
    <cellStyle name="Контрольная ячейка 3" xfId="523"/>
    <cellStyle name="Контрольная ячейка 4" xfId="524"/>
    <cellStyle name="Название" xfId="525"/>
    <cellStyle name="Название 2" xfId="526"/>
    <cellStyle name="Название 3" xfId="527"/>
    <cellStyle name="Нейтральный" xfId="528"/>
    <cellStyle name="Нейтральный 2" xfId="529"/>
    <cellStyle name="Нейтральный 3" xfId="530"/>
    <cellStyle name="Нейтральный 4" xfId="531"/>
    <cellStyle name="Обычный 10" xfId="532"/>
    <cellStyle name="Обычный 10 2" xfId="533"/>
    <cellStyle name="Обычный 10 2 2" xfId="534"/>
    <cellStyle name="Обычный 11" xfId="535"/>
    <cellStyle name="Обычный 11 10" xfId="536"/>
    <cellStyle name="Обычный 11 10 2" xfId="537"/>
    <cellStyle name="Обычный 11 11" xfId="538"/>
    <cellStyle name="Обычный 11 12" xfId="539"/>
    <cellStyle name="Обычный 11 2" xfId="540"/>
    <cellStyle name="Обычный 11 3" xfId="541"/>
    <cellStyle name="Обычный 11 4" xfId="542"/>
    <cellStyle name="Обычный 11 5" xfId="543"/>
    <cellStyle name="Обычный 11 6" xfId="544"/>
    <cellStyle name="Обычный 11 7" xfId="545"/>
    <cellStyle name="Обычный 11 8" xfId="546"/>
    <cellStyle name="Обычный 11 9" xfId="547"/>
    <cellStyle name="Обычный 12" xfId="548"/>
    <cellStyle name="Обычный 13" xfId="549"/>
    <cellStyle name="Обычный 14 2" xfId="550"/>
    <cellStyle name="Обычный 17 2" xfId="551"/>
    <cellStyle name="Обычный 17 3" xfId="552"/>
    <cellStyle name="Обычный 18 2" xfId="553"/>
    <cellStyle name="Обычный 18 3" xfId="554"/>
    <cellStyle name="Обычный 2" xfId="555"/>
    <cellStyle name="Обычный 2 10" xfId="556"/>
    <cellStyle name="Обычный 2 11" xfId="557"/>
    <cellStyle name="Обычный 2 12" xfId="558"/>
    <cellStyle name="Обычный 2 13" xfId="559"/>
    <cellStyle name="Обычный 2 14" xfId="560"/>
    <cellStyle name="Обычный 2 14 2" xfId="561"/>
    <cellStyle name="Обычный 2 14 2 2" xfId="562"/>
    <cellStyle name="Обычный 2 14 3" xfId="563"/>
    <cellStyle name="Обычный 2 14 4" xfId="564"/>
    <cellStyle name="Обычный 2 14 5" xfId="565"/>
    <cellStyle name="Обычный 2 14 6" xfId="566"/>
    <cellStyle name="Обычный 2 14 7" xfId="567"/>
    <cellStyle name="Обычный 2 14 8" xfId="568"/>
    <cellStyle name="Обычный 2 14 9" xfId="569"/>
    <cellStyle name="Обычный 2 15" xfId="570"/>
    <cellStyle name="Обычный 2 16" xfId="571"/>
    <cellStyle name="Обычный 2 17" xfId="572"/>
    <cellStyle name="Обычный 2 18" xfId="573"/>
    <cellStyle name="Обычный 2 19" xfId="574"/>
    <cellStyle name="Обычный 2 2" xfId="575"/>
    <cellStyle name="Обычный 2 2 2" xfId="576"/>
    <cellStyle name="Обычный 2 2 2 2" xfId="577"/>
    <cellStyle name="Обычный 2 2 2 3" xfId="578"/>
    <cellStyle name="Обычный 2 2 2 3 2" xfId="579"/>
    <cellStyle name="Обычный 2 2 2 4" xfId="580"/>
    <cellStyle name="Обычный 2 2 3" xfId="581"/>
    <cellStyle name="Обычный 2 2 3 2" xfId="582"/>
    <cellStyle name="Обычный 2 2 3 2 2" xfId="583"/>
    <cellStyle name="Обычный 2 2 3 2 3" xfId="584"/>
    <cellStyle name="Обычный 2 2 3 3" xfId="585"/>
    <cellStyle name="Обычный 2 2 3 4" xfId="586"/>
    <cellStyle name="Обычный 2 2 4" xfId="587"/>
    <cellStyle name="Обычный 2 2_База1 (version 1)" xfId="588"/>
    <cellStyle name="Обычный 2 20" xfId="589"/>
    <cellStyle name="Обычный 2 21" xfId="590"/>
    <cellStyle name="Обычный 2 22" xfId="591"/>
    <cellStyle name="Обычный 2 23" xfId="592"/>
    <cellStyle name="Обычный 2 3" xfId="593"/>
    <cellStyle name="Обычный 2 3 2" xfId="594"/>
    <cellStyle name="Обычный 2 3 2 2" xfId="595"/>
    <cellStyle name="Обычный 2 3 2 3" xfId="596"/>
    <cellStyle name="Обычный 2 3 3" xfId="597"/>
    <cellStyle name="Обычный 2 3 4" xfId="598"/>
    <cellStyle name="Обычный 2 3 5" xfId="599"/>
    <cellStyle name="Обычный 2 3 6" xfId="600"/>
    <cellStyle name="Обычный 2 3 7" xfId="601"/>
    <cellStyle name="Обычный 2 3 8" xfId="602"/>
    <cellStyle name="Обычный 2 3 9" xfId="603"/>
    <cellStyle name="Обычный 2 4" xfId="604"/>
    <cellStyle name="Обычный 2 4 10" xfId="605"/>
    <cellStyle name="Обычный 2 4 2" xfId="606"/>
    <cellStyle name="Обычный 2 4 2 2" xfId="607"/>
    <cellStyle name="Обычный 2 4 2 3" xfId="608"/>
    <cellStyle name="Обычный 2 4 3" xfId="609"/>
    <cellStyle name="Обычный 2 4 4" xfId="610"/>
    <cellStyle name="Обычный 2 4 5" xfId="611"/>
    <cellStyle name="Обычный 2 4 6" xfId="612"/>
    <cellStyle name="Обычный 2 4 7" xfId="613"/>
    <cellStyle name="Обычный 2 4 8" xfId="614"/>
    <cellStyle name="Обычный 2 4 9" xfId="615"/>
    <cellStyle name="Обычный 2 5" xfId="616"/>
    <cellStyle name="Обычный 2 5 2" xfId="617"/>
    <cellStyle name="Обычный 2 5 2 2" xfId="618"/>
    <cellStyle name="Обычный 2 5 3" xfId="619"/>
    <cellStyle name="Обычный 2 5 3 2" xfId="620"/>
    <cellStyle name="Обычный 2 5 3 3" xfId="621"/>
    <cellStyle name="Обычный 2 6" xfId="622"/>
    <cellStyle name="Обычный 2 6 2" xfId="623"/>
    <cellStyle name="Обычный 2 6 2 2" xfId="624"/>
    <cellStyle name="Обычный 2 6 2 3" xfId="625"/>
    <cellStyle name="Обычный 2 7" xfId="626"/>
    <cellStyle name="Обычный 2 8" xfId="627"/>
    <cellStyle name="Обычный 2 9" xfId="628"/>
    <cellStyle name="Обычный 2_Выездка ноябрь 2010 г." xfId="629"/>
    <cellStyle name="Обычный 3" xfId="630"/>
    <cellStyle name="Обычный 3 13" xfId="631"/>
    <cellStyle name="Обычный 3 2" xfId="632"/>
    <cellStyle name="Обычный 3 2 2" xfId="633"/>
    <cellStyle name="Обычный 3 2 3" xfId="634"/>
    <cellStyle name="Обычный 3 3" xfId="635"/>
    <cellStyle name="Обычный 3 3 2" xfId="636"/>
    <cellStyle name="Обычный 3 3 3" xfId="637"/>
    <cellStyle name="Обычный 3 4" xfId="638"/>
    <cellStyle name="Обычный 3 5" xfId="639"/>
    <cellStyle name="Обычный 3 5 2" xfId="640"/>
    <cellStyle name="Обычный 3 6" xfId="641"/>
    <cellStyle name="Обычный 3 7" xfId="642"/>
    <cellStyle name="Обычный 3 8" xfId="643"/>
    <cellStyle name="Обычный 3 9" xfId="644"/>
    <cellStyle name="Обычный 4" xfId="645"/>
    <cellStyle name="Обычный 4 10" xfId="646"/>
    <cellStyle name="Обычный 4 11" xfId="647"/>
    <cellStyle name="Обычный 4 12" xfId="648"/>
    <cellStyle name="Обычный 4 13" xfId="649"/>
    <cellStyle name="Обычный 4 14" xfId="650"/>
    <cellStyle name="Обычный 4 2" xfId="651"/>
    <cellStyle name="Обычный 4 2 2" xfId="652"/>
    <cellStyle name="Обычный 4 2 3" xfId="653"/>
    <cellStyle name="Обычный 4 3" xfId="654"/>
    <cellStyle name="Обычный 4 4" xfId="655"/>
    <cellStyle name="Обычный 4 5" xfId="656"/>
    <cellStyle name="Обычный 4 6" xfId="657"/>
    <cellStyle name="Обычный 4 7" xfId="658"/>
    <cellStyle name="Обычный 4 8" xfId="659"/>
    <cellStyle name="Обычный 4 9" xfId="660"/>
    <cellStyle name="Обычный 5" xfId="661"/>
    <cellStyle name="Обычный 5 10" xfId="662"/>
    <cellStyle name="Обычный 5 11" xfId="663"/>
    <cellStyle name="Обычный 5 12" xfId="664"/>
    <cellStyle name="Обычный 5 13" xfId="665"/>
    <cellStyle name="Обычный 5 14" xfId="666"/>
    <cellStyle name="Обычный 5 2" xfId="667"/>
    <cellStyle name="Обычный 5 2 2" xfId="668"/>
    <cellStyle name="Обычный 5 2 3" xfId="669"/>
    <cellStyle name="Обычный 5 3" xfId="670"/>
    <cellStyle name="Обычный 5 3 2" xfId="671"/>
    <cellStyle name="Обычный 5 3 3" xfId="672"/>
    <cellStyle name="Обычный 5 4" xfId="673"/>
    <cellStyle name="Обычный 5 4 2" xfId="674"/>
    <cellStyle name="Обычный 5 5" xfId="675"/>
    <cellStyle name="Обычный 5 6" xfId="676"/>
    <cellStyle name="Обычный 5 7" xfId="677"/>
    <cellStyle name="Обычный 5 8" xfId="678"/>
    <cellStyle name="Обычный 5 9" xfId="679"/>
    <cellStyle name="Обычный 5_25_05_13" xfId="680"/>
    <cellStyle name="Обычный 6" xfId="681"/>
    <cellStyle name="Обычный 6 10" xfId="682"/>
    <cellStyle name="Обычный 6 11" xfId="683"/>
    <cellStyle name="Обычный 6 12" xfId="684"/>
    <cellStyle name="Обычный 6 13" xfId="685"/>
    <cellStyle name="Обычный 6 2" xfId="686"/>
    <cellStyle name="Обычный 6 2 2" xfId="687"/>
    <cellStyle name="Обычный 6 3" xfId="688"/>
    <cellStyle name="Обычный 6 4" xfId="689"/>
    <cellStyle name="Обычный 6 5" xfId="690"/>
    <cellStyle name="Обычный 6 6" xfId="691"/>
    <cellStyle name="Обычный 6 7" xfId="692"/>
    <cellStyle name="Обычный 6 8" xfId="693"/>
    <cellStyle name="Обычный 6 9" xfId="694"/>
    <cellStyle name="Обычный 7" xfId="695"/>
    <cellStyle name="Обычный 7 10" xfId="696"/>
    <cellStyle name="Обычный 7 11" xfId="697"/>
    <cellStyle name="Обычный 7 12" xfId="698"/>
    <cellStyle name="Обычный 7 2" xfId="699"/>
    <cellStyle name="Обычный 7 3" xfId="700"/>
    <cellStyle name="Обычный 7 4" xfId="701"/>
    <cellStyle name="Обычный 7 5" xfId="702"/>
    <cellStyle name="Обычный 7 6" xfId="703"/>
    <cellStyle name="Обычный 7 7" xfId="704"/>
    <cellStyle name="Обычный 7 8" xfId="705"/>
    <cellStyle name="Обычный 7 9" xfId="706"/>
    <cellStyle name="Обычный 8" xfId="707"/>
    <cellStyle name="Обычный 8 2" xfId="708"/>
    <cellStyle name="Обычный 8 3" xfId="709"/>
    <cellStyle name="Обычный 8 4" xfId="710"/>
    <cellStyle name="Обычный 9" xfId="711"/>
    <cellStyle name="Обычный_Выездка технические1 2" xfId="712"/>
    <cellStyle name="Обычный_Измайлово-2003" xfId="713"/>
    <cellStyle name="Обычный_Измайлово-2003 2" xfId="714"/>
    <cellStyle name="Обычный_Копия Тех резы Нижний Новгород" xfId="715"/>
    <cellStyle name="Обычный_Лист Microsoft Excel 10 2" xfId="716"/>
    <cellStyle name="Обычный_Лист Microsoft Excel 2" xfId="717"/>
    <cellStyle name="Плохой" xfId="718"/>
    <cellStyle name="Плохой 2" xfId="719"/>
    <cellStyle name="Плохой 3" xfId="720"/>
    <cellStyle name="Плохой 4" xfId="721"/>
    <cellStyle name="Пояснение" xfId="722"/>
    <cellStyle name="Пояснение 2" xfId="723"/>
    <cellStyle name="Пояснение 3" xfId="724"/>
    <cellStyle name="Примечание" xfId="725"/>
    <cellStyle name="Примечание 2" xfId="726"/>
    <cellStyle name="Примечание 3" xfId="727"/>
    <cellStyle name="Примечание 4" xfId="728"/>
    <cellStyle name="Примечание 5" xfId="729"/>
    <cellStyle name="Percent" xfId="730"/>
    <cellStyle name="Процентный 2" xfId="731"/>
    <cellStyle name="Связанная ячейка" xfId="732"/>
    <cellStyle name="Связанная ячейка 2" xfId="733"/>
    <cellStyle name="Связанная ячейка 3" xfId="734"/>
    <cellStyle name="Текст предупреждения" xfId="735"/>
    <cellStyle name="Текст предупреждения 2" xfId="736"/>
    <cellStyle name="Текст предупреждения 3" xfId="737"/>
    <cellStyle name="Comma" xfId="738"/>
    <cellStyle name="Comma [0]" xfId="739"/>
    <cellStyle name="Финансовый 2" xfId="740"/>
    <cellStyle name="Финансовый 2 2" xfId="741"/>
    <cellStyle name="Финансовый 2 2 2" xfId="742"/>
    <cellStyle name="Финансовый 2 2 3" xfId="743"/>
    <cellStyle name="Финансовый 2 3" xfId="744"/>
    <cellStyle name="Финансовый 3" xfId="745"/>
    <cellStyle name="Хороший" xfId="746"/>
    <cellStyle name="Хороший 2" xfId="747"/>
    <cellStyle name="Хороший 3" xfId="748"/>
    <cellStyle name="Хороший 4" xfId="7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38100</xdr:rowOff>
    </xdr:from>
    <xdr:to>
      <xdr:col>15</xdr:col>
      <xdr:colOff>838200</xdr:colOff>
      <xdr:row>2</xdr:row>
      <xdr:rowOff>219075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8100"/>
          <a:ext cx="2181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323850</xdr:colOff>
      <xdr:row>3</xdr:row>
      <xdr:rowOff>104775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181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57150</xdr:rowOff>
    </xdr:from>
    <xdr:to>
      <xdr:col>5</xdr:col>
      <xdr:colOff>1114425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715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866775</xdr:colOff>
      <xdr:row>0</xdr:row>
      <xdr:rowOff>76200</xdr:rowOff>
    </xdr:from>
    <xdr:to>
      <xdr:col>13</xdr:col>
      <xdr:colOff>552450</xdr:colOff>
      <xdr:row>6</xdr:row>
      <xdr:rowOff>57150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0" y="76200"/>
          <a:ext cx="1200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533400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238125</xdr:colOff>
      <xdr:row>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0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228600</xdr:colOff>
      <xdr:row>3</xdr:row>
      <xdr:rowOff>85725</xdr:rowOff>
    </xdr:from>
    <xdr:to>
      <xdr:col>34</xdr:col>
      <xdr:colOff>466725</xdr:colOff>
      <xdr:row>7</xdr:row>
      <xdr:rowOff>238125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92625" y="127635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314325</xdr:colOff>
      <xdr:row>0</xdr:row>
      <xdr:rowOff>142875</xdr:rowOff>
    </xdr:from>
    <xdr:to>
      <xdr:col>34</xdr:col>
      <xdr:colOff>571500</xdr:colOff>
      <xdr:row>2</xdr:row>
      <xdr:rowOff>9525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68450" y="142875"/>
          <a:ext cx="4219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419100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466725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1724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171450</xdr:colOff>
      <xdr:row>3</xdr:row>
      <xdr:rowOff>76200</xdr:rowOff>
    </xdr:from>
    <xdr:to>
      <xdr:col>35</xdr:col>
      <xdr:colOff>438150</xdr:colOff>
      <xdr:row>7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64175" y="112395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228600</xdr:rowOff>
    </xdr:from>
    <xdr:to>
      <xdr:col>35</xdr:col>
      <xdr:colOff>438150</xdr:colOff>
      <xdr:row>2</xdr:row>
      <xdr:rowOff>123825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83050" y="228600"/>
          <a:ext cx="2390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85725</xdr:rowOff>
    </xdr:from>
    <xdr:to>
      <xdr:col>5</xdr:col>
      <xdr:colOff>142875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476250</xdr:colOff>
      <xdr:row>3</xdr:row>
      <xdr:rowOff>76200</xdr:rowOff>
    </xdr:from>
    <xdr:to>
      <xdr:col>35</xdr:col>
      <xdr:colOff>295275</xdr:colOff>
      <xdr:row>7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73600" y="99060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104775</xdr:rowOff>
    </xdr:from>
    <xdr:to>
      <xdr:col>35</xdr:col>
      <xdr:colOff>485775</xdr:colOff>
      <xdr:row>1</xdr:row>
      <xdr:rowOff>438150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97275" y="104775"/>
          <a:ext cx="2428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24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5</xdr:col>
      <xdr:colOff>590550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24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323850</xdr:colOff>
      <xdr:row>3</xdr:row>
      <xdr:rowOff>57150</xdr:rowOff>
    </xdr:from>
    <xdr:to>
      <xdr:col>29</xdr:col>
      <xdr:colOff>28575</xdr:colOff>
      <xdr:row>8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20800" y="885825"/>
          <a:ext cx="1038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95250</xdr:rowOff>
    </xdr:from>
    <xdr:to>
      <xdr:col>29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06400" y="95250"/>
          <a:ext cx="2295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647700</xdr:colOff>
      <xdr:row>1</xdr:row>
      <xdr:rowOff>419100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52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1485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85725</xdr:colOff>
      <xdr:row>3</xdr:row>
      <xdr:rowOff>114300</xdr:rowOff>
    </xdr:from>
    <xdr:to>
      <xdr:col>35</xdr:col>
      <xdr:colOff>361950</xdr:colOff>
      <xdr:row>7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92725" y="1162050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85725</xdr:colOff>
      <xdr:row>0</xdr:row>
      <xdr:rowOff>285750</xdr:rowOff>
    </xdr:from>
    <xdr:to>
      <xdr:col>35</xdr:col>
      <xdr:colOff>438150</xdr:colOff>
      <xdr:row>2</xdr:row>
      <xdr:rowOff>95250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06825" y="285750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981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552450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24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514350</xdr:colOff>
      <xdr:row>2</xdr:row>
      <xdr:rowOff>200025</xdr:rowOff>
    </xdr:from>
    <xdr:to>
      <xdr:col>38</xdr:col>
      <xdr:colOff>295275</xdr:colOff>
      <xdr:row>8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78875" y="100012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0</xdr:row>
      <xdr:rowOff>95250</xdr:rowOff>
    </xdr:from>
    <xdr:to>
      <xdr:col>38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69175" y="95250"/>
          <a:ext cx="2895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14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133350</xdr:colOff>
      <xdr:row>2</xdr:row>
      <xdr:rowOff>19050</xdr:rowOff>
    </xdr:from>
    <xdr:to>
      <xdr:col>39</xdr:col>
      <xdr:colOff>304800</xdr:colOff>
      <xdr:row>8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93225" y="819150"/>
          <a:ext cx="1704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0</xdr:row>
      <xdr:rowOff>95250</xdr:rowOff>
    </xdr:from>
    <xdr:to>
      <xdr:col>39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31225" y="95250"/>
          <a:ext cx="2600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24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238125</xdr:colOff>
      <xdr:row>7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95250</xdr:colOff>
      <xdr:row>2</xdr:row>
      <xdr:rowOff>104775</xdr:rowOff>
    </xdr:from>
    <xdr:to>
      <xdr:col>38</xdr:col>
      <xdr:colOff>304800</xdr:colOff>
      <xdr:row>7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16950" y="904875"/>
          <a:ext cx="990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0</xdr:row>
      <xdr:rowOff>95250</xdr:rowOff>
    </xdr:from>
    <xdr:to>
      <xdr:col>38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78650" y="95250"/>
          <a:ext cx="2762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152400</xdr:rowOff>
    </xdr:from>
    <xdr:to>
      <xdr:col>5</xdr:col>
      <xdr:colOff>200025</xdr:colOff>
      <xdr:row>4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28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152400</xdr:rowOff>
    </xdr:from>
    <xdr:to>
      <xdr:col>4</xdr:col>
      <xdr:colOff>676275</xdr:colOff>
      <xdr:row>4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4</xdr:col>
      <xdr:colOff>828675</xdr:colOff>
      <xdr:row>2</xdr:row>
      <xdr:rowOff>28575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22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123825</xdr:rowOff>
    </xdr:from>
    <xdr:to>
      <xdr:col>4</xdr:col>
      <xdr:colOff>466725</xdr:colOff>
      <xdr:row>4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7155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1</xdr:row>
      <xdr:rowOff>123825</xdr:rowOff>
    </xdr:from>
    <xdr:to>
      <xdr:col>22</xdr:col>
      <xdr:colOff>628650</xdr:colOff>
      <xdr:row>4</xdr:row>
      <xdr:rowOff>390525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20950" y="6953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152400</xdr:rowOff>
    </xdr:from>
    <xdr:to>
      <xdr:col>4</xdr:col>
      <xdr:colOff>800100</xdr:colOff>
      <xdr:row>4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19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152400</xdr:rowOff>
    </xdr:from>
    <xdr:to>
      <xdr:col>5</xdr:col>
      <xdr:colOff>95250</xdr:colOff>
      <xdr:row>4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5</xdr:col>
      <xdr:colOff>438150</xdr:colOff>
      <xdr:row>2</xdr:row>
      <xdr:rowOff>266700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22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4467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142875</xdr:rowOff>
    </xdr:from>
    <xdr:to>
      <xdr:col>4</xdr:col>
      <xdr:colOff>581025</xdr:colOff>
      <xdr:row>4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9060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1</xdr:row>
      <xdr:rowOff>161925</xdr:rowOff>
    </xdr:from>
    <xdr:to>
      <xdr:col>22</xdr:col>
      <xdr:colOff>619125</xdr:colOff>
      <xdr:row>4</xdr:row>
      <xdr:rowOff>428625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54325" y="7334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333375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371475</xdr:colOff>
      <xdr:row>2</xdr:row>
      <xdr:rowOff>19050</xdr:rowOff>
    </xdr:from>
    <xdr:to>
      <xdr:col>29</xdr:col>
      <xdr:colOff>304800</xdr:colOff>
      <xdr:row>8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16325" y="819150"/>
          <a:ext cx="1428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123825</xdr:colOff>
      <xdr:row>0</xdr:row>
      <xdr:rowOff>95250</xdr:rowOff>
    </xdr:from>
    <xdr:to>
      <xdr:col>29</xdr:col>
      <xdr:colOff>428625</xdr:colOff>
      <xdr:row>2</xdr:row>
      <xdr:rowOff>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73350" y="95250"/>
          <a:ext cx="2495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333375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371475</xdr:colOff>
      <xdr:row>2</xdr:row>
      <xdr:rowOff>19050</xdr:rowOff>
    </xdr:from>
    <xdr:to>
      <xdr:col>29</xdr:col>
      <xdr:colOff>304800</xdr:colOff>
      <xdr:row>8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87650" y="819150"/>
          <a:ext cx="1428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123825</xdr:colOff>
      <xdr:row>0</xdr:row>
      <xdr:rowOff>95250</xdr:rowOff>
    </xdr:from>
    <xdr:to>
      <xdr:col>29</xdr:col>
      <xdr:colOff>428625</xdr:colOff>
      <xdr:row>2</xdr:row>
      <xdr:rowOff>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44675" y="95250"/>
          <a:ext cx="2495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4</xdr:col>
      <xdr:colOff>828675</xdr:colOff>
      <xdr:row>2</xdr:row>
      <xdr:rowOff>28575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22</xdr:col>
      <xdr:colOff>790575</xdr:colOff>
      <xdr:row>1</xdr:row>
      <xdr:rowOff>114300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01700" y="142875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123825</xdr:rowOff>
    </xdr:from>
    <xdr:to>
      <xdr:col>4</xdr:col>
      <xdr:colOff>466725</xdr:colOff>
      <xdr:row>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7155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1</xdr:row>
      <xdr:rowOff>276225</xdr:rowOff>
    </xdr:from>
    <xdr:to>
      <xdr:col>22</xdr:col>
      <xdr:colOff>495300</xdr:colOff>
      <xdr:row>5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06575" y="847725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5</xdr:col>
      <xdr:colOff>438150</xdr:colOff>
      <xdr:row>2</xdr:row>
      <xdr:rowOff>266700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22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4457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142875</xdr:rowOff>
    </xdr:from>
    <xdr:to>
      <xdr:col>4</xdr:col>
      <xdr:colOff>581025</xdr:colOff>
      <xdr:row>4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9060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342900</xdr:colOff>
      <xdr:row>1</xdr:row>
      <xdr:rowOff>142875</xdr:rowOff>
    </xdr:from>
    <xdr:to>
      <xdr:col>22</xdr:col>
      <xdr:colOff>723900</xdr:colOff>
      <xdr:row>4</xdr:row>
      <xdr:rowOff>409575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68525" y="7143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85725</xdr:rowOff>
    </xdr:from>
    <xdr:to>
      <xdr:col>5</xdr:col>
      <xdr:colOff>142875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95250</xdr:colOff>
      <xdr:row>3</xdr:row>
      <xdr:rowOff>66675</xdr:rowOff>
    </xdr:from>
    <xdr:to>
      <xdr:col>34</xdr:col>
      <xdr:colOff>466725</xdr:colOff>
      <xdr:row>7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45150" y="981075"/>
          <a:ext cx="1657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609600</xdr:colOff>
      <xdr:row>0</xdr:row>
      <xdr:rowOff>171450</xdr:rowOff>
    </xdr:from>
    <xdr:to>
      <xdr:col>35</xdr:col>
      <xdr:colOff>228600</xdr:colOff>
      <xdr:row>2</xdr:row>
      <xdr:rowOff>57150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59325" y="171450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00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133350</xdr:colOff>
      <xdr:row>7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524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371475</xdr:colOff>
      <xdr:row>2</xdr:row>
      <xdr:rowOff>19050</xdr:rowOff>
    </xdr:from>
    <xdr:to>
      <xdr:col>35</xdr:col>
      <xdr:colOff>304800</xdr:colOff>
      <xdr:row>8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40325" y="819150"/>
          <a:ext cx="1428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123825</xdr:colOff>
      <xdr:row>0</xdr:row>
      <xdr:rowOff>95250</xdr:rowOff>
    </xdr:from>
    <xdr:to>
      <xdr:col>35</xdr:col>
      <xdr:colOff>438150</xdr:colOff>
      <xdr:row>2</xdr:row>
      <xdr:rowOff>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97350" y="95250"/>
          <a:ext cx="2505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ei.org/person/Detail.aspx?personFeiID=10168355" TargetMode="External" /><Relationship Id="rId2" Type="http://schemas.openxmlformats.org/officeDocument/2006/relationships/hyperlink" Target="https://data.fei.org/person/Detail.aspx?personFeiID=10168355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ei.org/person/Detail.aspx?personFeiID=10168355" TargetMode="External" /><Relationship Id="rId2" Type="http://schemas.openxmlformats.org/officeDocument/2006/relationships/hyperlink" Target="https://data.fei.org/person/Detail.aspx?personFeiID=10168355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ei.org/person/Detail.aspx?personFeiID=10168355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ei.org/person/Detail.aspx?personFeiID=10168355" TargetMode="External" /><Relationship Id="rId2" Type="http://schemas.openxmlformats.org/officeDocument/2006/relationships/hyperlink" Target="https://data.fei.org/person/Detail.aspx?personFeiID=10168355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2" width="4.00390625" style="3" customWidth="1"/>
    <col min="3" max="3" width="7.875" style="3" customWidth="1"/>
    <col min="4" max="4" width="8.75390625" style="3" customWidth="1"/>
    <col min="5" max="5" width="13.875" style="3" customWidth="1"/>
    <col min="6" max="6" width="23.00390625" style="3" customWidth="1"/>
    <col min="7" max="7" width="5.00390625" style="3" customWidth="1"/>
    <col min="8" max="8" width="9.75390625" style="3" customWidth="1"/>
    <col min="9" max="9" width="28.25390625" style="3" customWidth="1"/>
    <col min="10" max="10" width="20.875" style="3" customWidth="1"/>
    <col min="11" max="11" width="12.00390625" style="3" customWidth="1"/>
    <col min="12" max="12" width="12.125" style="3" customWidth="1"/>
    <col min="13" max="13" width="7.75390625" style="3" customWidth="1"/>
    <col min="14" max="14" width="8.875" style="3" customWidth="1"/>
    <col min="15" max="15" width="15.75390625" style="8" customWidth="1"/>
    <col min="16" max="16" width="11.875" style="3" customWidth="1"/>
    <col min="17" max="16384" width="9.125" style="131" customWidth="1"/>
  </cols>
  <sheetData>
    <row r="1" spans="1:16" ht="22.5">
      <c r="A1" s="371" t="s">
        <v>424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2.5" customHeight="1">
      <c r="A3" s="1"/>
      <c r="B3" s="1"/>
      <c r="C3" s="371" t="s">
        <v>364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</row>
    <row r="5" spans="1:16" ht="19.5">
      <c r="A5" s="372" t="s">
        <v>25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ht="19.5">
      <c r="A6" s="372" t="s">
        <v>26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</row>
    <row r="8" spans="1:16" ht="15.75">
      <c r="A8" s="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73" t="s">
        <v>730</v>
      </c>
      <c r="P8" s="373"/>
    </row>
    <row r="9" spans="1:16" ht="81">
      <c r="A9" s="182" t="s">
        <v>28</v>
      </c>
      <c r="B9" s="183" t="s">
        <v>29</v>
      </c>
      <c r="C9" s="183" t="s">
        <v>30</v>
      </c>
      <c r="D9" s="183" t="s">
        <v>31</v>
      </c>
      <c r="E9" s="183" t="s">
        <v>32</v>
      </c>
      <c r="F9" s="184" t="s">
        <v>33</v>
      </c>
      <c r="G9" s="183" t="s">
        <v>34</v>
      </c>
      <c r="H9" s="183" t="s">
        <v>35</v>
      </c>
      <c r="I9" s="182" t="s">
        <v>36</v>
      </c>
      <c r="J9" s="184" t="s">
        <v>37</v>
      </c>
      <c r="K9" s="184" t="s">
        <v>38</v>
      </c>
      <c r="L9" s="184" t="s">
        <v>39</v>
      </c>
      <c r="M9" s="184" t="s">
        <v>40</v>
      </c>
      <c r="N9" s="182" t="s">
        <v>41</v>
      </c>
      <c r="O9" s="184" t="s">
        <v>382</v>
      </c>
      <c r="P9" s="183" t="s">
        <v>42</v>
      </c>
    </row>
    <row r="10" spans="1:16" s="101" customFormat="1" ht="29.25" customHeight="1">
      <c r="A10" s="185">
        <v>1</v>
      </c>
      <c r="B10" s="185">
        <v>108</v>
      </c>
      <c r="C10" s="185" t="s">
        <v>43</v>
      </c>
      <c r="D10" s="186">
        <v>10080582</v>
      </c>
      <c r="E10" s="187" t="s">
        <v>92</v>
      </c>
      <c r="F10" s="187" t="s">
        <v>138</v>
      </c>
      <c r="G10" s="185" t="s">
        <v>47</v>
      </c>
      <c r="H10" s="185" t="s">
        <v>479</v>
      </c>
      <c r="I10" s="188" t="s">
        <v>609</v>
      </c>
      <c r="J10" s="188" t="s">
        <v>551</v>
      </c>
      <c r="K10" s="186" t="s">
        <v>89</v>
      </c>
      <c r="L10" s="189" t="s">
        <v>301</v>
      </c>
      <c r="M10" s="186" t="s">
        <v>201</v>
      </c>
      <c r="N10" s="186" t="s">
        <v>62</v>
      </c>
      <c r="O10" s="188" t="s">
        <v>753</v>
      </c>
      <c r="P10" s="185" t="s">
        <v>937</v>
      </c>
    </row>
    <row r="11" spans="1:16" s="101" customFormat="1" ht="29.25" customHeight="1">
      <c r="A11" s="185">
        <v>2</v>
      </c>
      <c r="B11" s="185">
        <v>100</v>
      </c>
      <c r="C11" s="185" t="s">
        <v>43</v>
      </c>
      <c r="D11" s="190">
        <v>10140751</v>
      </c>
      <c r="E11" s="191" t="s">
        <v>162</v>
      </c>
      <c r="F11" s="191" t="s">
        <v>739</v>
      </c>
      <c r="G11" s="190" t="s">
        <v>47</v>
      </c>
      <c r="H11" s="192" t="s">
        <v>740</v>
      </c>
      <c r="I11" s="193" t="s">
        <v>741</v>
      </c>
      <c r="J11" s="194" t="s">
        <v>742</v>
      </c>
      <c r="K11" s="192" t="s">
        <v>801</v>
      </c>
      <c r="L11" s="186" t="s">
        <v>52</v>
      </c>
      <c r="M11" s="192" t="s">
        <v>123</v>
      </c>
      <c r="N11" s="192" t="s">
        <v>455</v>
      </c>
      <c r="O11" s="195" t="s">
        <v>268</v>
      </c>
      <c r="P11" s="185" t="s">
        <v>937</v>
      </c>
    </row>
    <row r="12" spans="1:16" s="101" customFormat="1" ht="29.25" customHeight="1">
      <c r="A12" s="185">
        <v>3</v>
      </c>
      <c r="B12" s="185">
        <v>101</v>
      </c>
      <c r="C12" s="185" t="s">
        <v>43</v>
      </c>
      <c r="D12" s="190">
        <v>10140750</v>
      </c>
      <c r="E12" s="191" t="s">
        <v>743</v>
      </c>
      <c r="F12" s="191" t="s">
        <v>744</v>
      </c>
      <c r="G12" s="190" t="s">
        <v>47</v>
      </c>
      <c r="H12" s="192" t="s">
        <v>595</v>
      </c>
      <c r="I12" s="193" t="s">
        <v>871</v>
      </c>
      <c r="J12" s="194" t="s">
        <v>806</v>
      </c>
      <c r="K12" s="192" t="s">
        <v>89</v>
      </c>
      <c r="L12" s="186" t="s">
        <v>83</v>
      </c>
      <c r="M12" s="192" t="s">
        <v>456</v>
      </c>
      <c r="N12" s="192" t="s">
        <v>72</v>
      </c>
      <c r="O12" s="195" t="s">
        <v>520</v>
      </c>
      <c r="P12" s="185" t="s">
        <v>937</v>
      </c>
    </row>
    <row r="13" spans="1:16" s="101" customFormat="1" ht="27" customHeight="1">
      <c r="A13" s="185">
        <v>4</v>
      </c>
      <c r="B13" s="185">
        <v>102</v>
      </c>
      <c r="C13" s="185" t="s">
        <v>43</v>
      </c>
      <c r="D13" s="190">
        <v>10070215</v>
      </c>
      <c r="E13" s="191" t="s">
        <v>265</v>
      </c>
      <c r="F13" s="191" t="s">
        <v>872</v>
      </c>
      <c r="G13" s="190" t="s">
        <v>47</v>
      </c>
      <c r="H13" s="192" t="s">
        <v>846</v>
      </c>
      <c r="I13" s="193" t="s">
        <v>847</v>
      </c>
      <c r="J13" s="194" t="s">
        <v>223</v>
      </c>
      <c r="K13" s="192" t="s">
        <v>350</v>
      </c>
      <c r="L13" s="186" t="s">
        <v>52</v>
      </c>
      <c r="M13" s="192" t="s">
        <v>309</v>
      </c>
      <c r="N13" s="192" t="s">
        <v>437</v>
      </c>
      <c r="O13" s="195" t="s">
        <v>738</v>
      </c>
      <c r="P13" s="185" t="s">
        <v>937</v>
      </c>
    </row>
    <row r="14" spans="1:16" s="101" customFormat="1" ht="27" customHeight="1">
      <c r="A14" s="185">
        <v>5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185" t="s">
        <v>937</v>
      </c>
    </row>
    <row r="15" spans="1:16" s="101" customFormat="1" ht="27" customHeight="1">
      <c r="A15" s="185">
        <v>6</v>
      </c>
      <c r="B15" s="185">
        <v>105</v>
      </c>
      <c r="C15" s="185" t="s">
        <v>43</v>
      </c>
      <c r="D15" s="186">
        <v>10168355</v>
      </c>
      <c r="E15" s="187" t="s">
        <v>144</v>
      </c>
      <c r="F15" s="187" t="s">
        <v>747</v>
      </c>
      <c r="G15" s="185" t="s">
        <v>748</v>
      </c>
      <c r="H15" s="185" t="s">
        <v>755</v>
      </c>
      <c r="I15" s="188" t="s">
        <v>754</v>
      </c>
      <c r="J15" s="188" t="s">
        <v>808</v>
      </c>
      <c r="K15" s="192" t="s">
        <v>857</v>
      </c>
      <c r="L15" s="189" t="s">
        <v>301</v>
      </c>
      <c r="M15" s="186" t="s">
        <v>71</v>
      </c>
      <c r="N15" s="186" t="s">
        <v>130</v>
      </c>
      <c r="O15" s="188" t="s">
        <v>195</v>
      </c>
      <c r="P15" s="185" t="s">
        <v>937</v>
      </c>
    </row>
    <row r="16" spans="1:16" s="101" customFormat="1" ht="27.75" customHeight="1">
      <c r="A16" s="185">
        <v>7</v>
      </c>
      <c r="B16" s="186">
        <v>106</v>
      </c>
      <c r="C16" s="185" t="s">
        <v>43</v>
      </c>
      <c r="D16" s="186">
        <v>10078500</v>
      </c>
      <c r="E16" s="187" t="s">
        <v>132</v>
      </c>
      <c r="F16" s="187" t="s">
        <v>133</v>
      </c>
      <c r="G16" s="185" t="s">
        <v>47</v>
      </c>
      <c r="H16" s="198" t="s">
        <v>509</v>
      </c>
      <c r="I16" s="196" t="s">
        <v>856</v>
      </c>
      <c r="J16" s="197" t="s">
        <v>805</v>
      </c>
      <c r="K16" s="186" t="s">
        <v>128</v>
      </c>
      <c r="L16" s="186" t="s">
        <v>825</v>
      </c>
      <c r="M16" s="186" t="s">
        <v>504</v>
      </c>
      <c r="N16" s="186" t="s">
        <v>62</v>
      </c>
      <c r="O16" s="188" t="s">
        <v>810</v>
      </c>
      <c r="P16" s="185" t="s">
        <v>937</v>
      </c>
    </row>
    <row r="17" spans="1:16" s="101" customFormat="1" ht="27" customHeight="1">
      <c r="A17" s="185">
        <v>8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185" t="s">
        <v>937</v>
      </c>
    </row>
    <row r="18" spans="1:16" s="101" customFormat="1" ht="27" customHeight="1">
      <c r="A18" s="185">
        <v>9</v>
      </c>
      <c r="B18" s="186">
        <v>303</v>
      </c>
      <c r="C18" s="185" t="s">
        <v>152</v>
      </c>
      <c r="D18" s="186">
        <v>10166573</v>
      </c>
      <c r="E18" s="187" t="s">
        <v>132</v>
      </c>
      <c r="F18" s="196" t="s">
        <v>773</v>
      </c>
      <c r="G18" s="185" t="s">
        <v>47</v>
      </c>
      <c r="H18" s="186" t="s">
        <v>774</v>
      </c>
      <c r="I18" s="196" t="s">
        <v>775</v>
      </c>
      <c r="J18" s="188" t="s">
        <v>877</v>
      </c>
      <c r="K18" s="192" t="s">
        <v>533</v>
      </c>
      <c r="L18" s="186" t="s">
        <v>83</v>
      </c>
      <c r="M18" s="186" t="s">
        <v>97</v>
      </c>
      <c r="N18" s="186" t="s">
        <v>62</v>
      </c>
      <c r="O18" s="188" t="s">
        <v>776</v>
      </c>
      <c r="P18" s="185" t="s">
        <v>937</v>
      </c>
    </row>
    <row r="19" spans="1:16" s="101" customFormat="1" ht="27" customHeight="1">
      <c r="A19" s="185">
        <v>10</v>
      </c>
      <c r="B19" s="186">
        <v>304</v>
      </c>
      <c r="C19" s="185" t="s">
        <v>152</v>
      </c>
      <c r="D19" s="186">
        <v>10080582</v>
      </c>
      <c r="E19" s="187" t="s">
        <v>92</v>
      </c>
      <c r="F19" s="187" t="s">
        <v>138</v>
      </c>
      <c r="G19" s="185" t="s">
        <v>47</v>
      </c>
      <c r="H19" s="198" t="s">
        <v>853</v>
      </c>
      <c r="I19" s="196" t="s">
        <v>854</v>
      </c>
      <c r="J19" s="188" t="s">
        <v>551</v>
      </c>
      <c r="K19" s="192" t="s">
        <v>801</v>
      </c>
      <c r="L19" s="186" t="s">
        <v>52</v>
      </c>
      <c r="M19" s="186" t="s">
        <v>71</v>
      </c>
      <c r="N19" s="186" t="s">
        <v>130</v>
      </c>
      <c r="O19" s="188" t="s">
        <v>855</v>
      </c>
      <c r="P19" s="185" t="s">
        <v>937</v>
      </c>
    </row>
    <row r="20" spans="1:16" s="101" customFormat="1" ht="27" customHeight="1">
      <c r="A20" s="185">
        <v>11</v>
      </c>
      <c r="B20" s="186">
        <v>307</v>
      </c>
      <c r="C20" s="185" t="s">
        <v>152</v>
      </c>
      <c r="D20" s="186">
        <v>10141116</v>
      </c>
      <c r="E20" s="187" t="s">
        <v>0</v>
      </c>
      <c r="F20" s="196" t="s">
        <v>1</v>
      </c>
      <c r="G20" s="185" t="s">
        <v>47</v>
      </c>
      <c r="H20" s="186" t="s">
        <v>777</v>
      </c>
      <c r="I20" s="196" t="s">
        <v>778</v>
      </c>
      <c r="J20" s="188" t="s">
        <v>779</v>
      </c>
      <c r="K20" s="192" t="s">
        <v>819</v>
      </c>
      <c r="L20" s="186" t="s">
        <v>222</v>
      </c>
      <c r="M20" s="186" t="s">
        <v>780</v>
      </c>
      <c r="N20" s="186" t="s">
        <v>781</v>
      </c>
      <c r="O20" s="188" t="s">
        <v>782</v>
      </c>
      <c r="P20" s="185" t="s">
        <v>937</v>
      </c>
    </row>
    <row r="21" spans="1:16" s="101" customFormat="1" ht="27" customHeight="1">
      <c r="A21" s="185">
        <v>12</v>
      </c>
      <c r="B21" s="186">
        <v>310</v>
      </c>
      <c r="C21" s="185" t="s">
        <v>152</v>
      </c>
      <c r="D21" s="186">
        <v>10127731</v>
      </c>
      <c r="E21" s="187" t="s">
        <v>239</v>
      </c>
      <c r="F21" s="196" t="s">
        <v>241</v>
      </c>
      <c r="G21" s="185" t="s">
        <v>47</v>
      </c>
      <c r="H21" s="198" t="s">
        <v>848</v>
      </c>
      <c r="I21" s="196" t="s">
        <v>849</v>
      </c>
      <c r="J21" s="199" t="s">
        <v>850</v>
      </c>
      <c r="K21" s="200" t="s">
        <v>851</v>
      </c>
      <c r="L21" s="186" t="s">
        <v>96</v>
      </c>
      <c r="M21" s="186" t="s">
        <v>84</v>
      </c>
      <c r="N21" s="186" t="s">
        <v>115</v>
      </c>
      <c r="O21" s="188" t="s">
        <v>852</v>
      </c>
      <c r="P21" s="185" t="s">
        <v>937</v>
      </c>
    </row>
    <row r="22" spans="1:16" s="101" customFormat="1" ht="27" customHeight="1">
      <c r="A22" s="185">
        <v>13</v>
      </c>
      <c r="B22" s="186">
        <v>306</v>
      </c>
      <c r="C22" s="185" t="s">
        <v>152</v>
      </c>
      <c r="D22" s="186">
        <v>10138965</v>
      </c>
      <c r="E22" s="187" t="s">
        <v>821</v>
      </c>
      <c r="F22" s="196" t="s">
        <v>822</v>
      </c>
      <c r="G22" s="185" t="s">
        <v>438</v>
      </c>
      <c r="H22" s="198" t="s">
        <v>823</v>
      </c>
      <c r="I22" s="196" t="s">
        <v>824</v>
      </c>
      <c r="J22" s="199" t="s">
        <v>477</v>
      </c>
      <c r="K22" s="186" t="s">
        <v>128</v>
      </c>
      <c r="L22" s="186" t="s">
        <v>825</v>
      </c>
      <c r="M22" s="186" t="s">
        <v>53</v>
      </c>
      <c r="N22" s="192" t="s">
        <v>451</v>
      </c>
      <c r="O22" s="188" t="s">
        <v>826</v>
      </c>
      <c r="P22" s="185" t="s">
        <v>937</v>
      </c>
    </row>
    <row r="23" spans="1:16" s="101" customFormat="1" ht="27" customHeight="1">
      <c r="A23" s="185">
        <v>14</v>
      </c>
      <c r="B23" s="186">
        <v>311</v>
      </c>
      <c r="C23" s="185" t="s">
        <v>152</v>
      </c>
      <c r="D23" s="186">
        <v>10161372</v>
      </c>
      <c r="E23" s="187" t="s">
        <v>164</v>
      </c>
      <c r="F23" s="196" t="s">
        <v>762</v>
      </c>
      <c r="G23" s="185" t="s">
        <v>47</v>
      </c>
      <c r="H23" s="186" t="s">
        <v>816</v>
      </c>
      <c r="I23" s="196" t="s">
        <v>817</v>
      </c>
      <c r="J23" s="194" t="s">
        <v>818</v>
      </c>
      <c r="K23" s="192" t="s">
        <v>819</v>
      </c>
      <c r="L23" s="186" t="s">
        <v>222</v>
      </c>
      <c r="M23" s="186" t="s">
        <v>84</v>
      </c>
      <c r="N23" s="186" t="s">
        <v>62</v>
      </c>
      <c r="O23" s="188" t="s">
        <v>820</v>
      </c>
      <c r="P23" s="185" t="s">
        <v>937</v>
      </c>
    </row>
    <row r="24" spans="1:16" s="101" customFormat="1" ht="27" customHeight="1">
      <c r="A24" s="185">
        <v>15</v>
      </c>
      <c r="B24" s="186">
        <v>300</v>
      </c>
      <c r="C24" s="185" t="s">
        <v>152</v>
      </c>
      <c r="D24" s="186">
        <v>10136317</v>
      </c>
      <c r="E24" s="187" t="s">
        <v>811</v>
      </c>
      <c r="F24" s="196" t="s">
        <v>812</v>
      </c>
      <c r="G24" s="185" t="s">
        <v>47</v>
      </c>
      <c r="H24" s="186" t="s">
        <v>514</v>
      </c>
      <c r="I24" s="196" t="s">
        <v>813</v>
      </c>
      <c r="J24" s="194" t="s">
        <v>814</v>
      </c>
      <c r="K24" s="201" t="s">
        <v>815</v>
      </c>
      <c r="L24" s="186" t="s">
        <v>465</v>
      </c>
      <c r="M24" s="186" t="s">
        <v>97</v>
      </c>
      <c r="N24" s="192" t="s">
        <v>72</v>
      </c>
      <c r="O24" s="188" t="s">
        <v>515</v>
      </c>
      <c r="P24" s="185" t="s">
        <v>937</v>
      </c>
    </row>
    <row r="25" spans="1:16" s="101" customFormat="1" ht="27" customHeight="1">
      <c r="A25" s="185">
        <v>16</v>
      </c>
      <c r="B25" s="186">
        <v>305</v>
      </c>
      <c r="C25" s="185" t="s">
        <v>152</v>
      </c>
      <c r="D25" s="186">
        <v>10136244</v>
      </c>
      <c r="E25" s="187" t="s">
        <v>610</v>
      </c>
      <c r="F25" s="196" t="s">
        <v>701</v>
      </c>
      <c r="G25" s="185" t="s">
        <v>47</v>
      </c>
      <c r="H25" s="186" t="s">
        <v>597</v>
      </c>
      <c r="I25" s="196" t="s">
        <v>598</v>
      </c>
      <c r="J25" s="188" t="s">
        <v>587</v>
      </c>
      <c r="K25" s="192" t="s">
        <v>863</v>
      </c>
      <c r="L25" s="186" t="s">
        <v>96</v>
      </c>
      <c r="M25" s="186" t="s">
        <v>84</v>
      </c>
      <c r="N25" s="186" t="s">
        <v>115</v>
      </c>
      <c r="O25" s="188" t="s">
        <v>499</v>
      </c>
      <c r="P25" s="185" t="s">
        <v>937</v>
      </c>
    </row>
    <row r="26" spans="1:16" s="101" customFormat="1" ht="27" customHeight="1">
      <c r="A26" s="185">
        <v>17</v>
      </c>
      <c r="B26" s="186">
        <v>314</v>
      </c>
      <c r="C26" s="185" t="s">
        <v>152</v>
      </c>
      <c r="D26" s="186">
        <v>10141045</v>
      </c>
      <c r="E26" s="187" t="s">
        <v>226</v>
      </c>
      <c r="F26" s="196" t="s">
        <v>611</v>
      </c>
      <c r="G26" s="185" t="s">
        <v>47</v>
      </c>
      <c r="H26" s="198" t="s">
        <v>560</v>
      </c>
      <c r="I26" s="196" t="s">
        <v>561</v>
      </c>
      <c r="J26" s="188" t="s">
        <v>225</v>
      </c>
      <c r="K26" s="186" t="s">
        <v>89</v>
      </c>
      <c r="L26" s="186" t="s">
        <v>83</v>
      </c>
      <c r="M26" s="186" t="s">
        <v>503</v>
      </c>
      <c r="N26" s="192" t="s">
        <v>451</v>
      </c>
      <c r="O26" s="188" t="s">
        <v>520</v>
      </c>
      <c r="P26" s="185" t="s">
        <v>937</v>
      </c>
    </row>
    <row r="27" spans="1:16" s="101" customFormat="1" ht="27" customHeight="1">
      <c r="A27" s="185">
        <v>18</v>
      </c>
      <c r="B27" s="186">
        <v>308</v>
      </c>
      <c r="C27" s="185" t="s">
        <v>152</v>
      </c>
      <c r="D27" s="186">
        <v>10168018</v>
      </c>
      <c r="E27" s="187" t="s">
        <v>678</v>
      </c>
      <c r="F27" s="196" t="s">
        <v>789</v>
      </c>
      <c r="G27" s="185" t="s">
        <v>748</v>
      </c>
      <c r="H27" s="186" t="s">
        <v>790</v>
      </c>
      <c r="I27" s="196" t="s">
        <v>791</v>
      </c>
      <c r="J27" s="194" t="s">
        <v>792</v>
      </c>
      <c r="K27" s="192" t="s">
        <v>793</v>
      </c>
      <c r="L27" s="186" t="s">
        <v>290</v>
      </c>
      <c r="M27" s="186" t="s">
        <v>151</v>
      </c>
      <c r="N27" s="186" t="s">
        <v>62</v>
      </c>
      <c r="O27" s="188" t="s">
        <v>195</v>
      </c>
      <c r="P27" s="185" t="s">
        <v>937</v>
      </c>
    </row>
    <row r="28" spans="1:16" s="101" customFormat="1" ht="27" customHeight="1">
      <c r="A28" s="185">
        <v>19</v>
      </c>
      <c r="B28" s="186">
        <v>302</v>
      </c>
      <c r="C28" s="185" t="s">
        <v>152</v>
      </c>
      <c r="D28" s="186">
        <v>10179126</v>
      </c>
      <c r="E28" s="187" t="s">
        <v>833</v>
      </c>
      <c r="F28" s="196" t="s">
        <v>827</v>
      </c>
      <c r="G28" s="185" t="s">
        <v>438</v>
      </c>
      <c r="H28" s="198" t="s">
        <v>828</v>
      </c>
      <c r="I28" s="196" t="s">
        <v>829</v>
      </c>
      <c r="J28" s="199" t="s">
        <v>830</v>
      </c>
      <c r="K28" s="192" t="s">
        <v>857</v>
      </c>
      <c r="L28" s="186" t="s">
        <v>96</v>
      </c>
      <c r="M28" s="186" t="s">
        <v>831</v>
      </c>
      <c r="N28" s="186" t="s">
        <v>115</v>
      </c>
      <c r="O28" s="188" t="s">
        <v>832</v>
      </c>
      <c r="P28" s="185" t="s">
        <v>937</v>
      </c>
    </row>
    <row r="29" spans="1:16" s="101" customFormat="1" ht="27" customHeight="1">
      <c r="A29" s="185">
        <v>20</v>
      </c>
      <c r="B29" s="186">
        <v>309</v>
      </c>
      <c r="C29" s="185" t="s">
        <v>152</v>
      </c>
      <c r="D29" s="186">
        <v>10179124</v>
      </c>
      <c r="E29" s="187" t="s">
        <v>678</v>
      </c>
      <c r="F29" s="196" t="s">
        <v>834</v>
      </c>
      <c r="G29" s="185" t="s">
        <v>438</v>
      </c>
      <c r="H29" s="198" t="s">
        <v>835</v>
      </c>
      <c r="I29" s="196" t="s">
        <v>836</v>
      </c>
      <c r="J29" s="199" t="s">
        <v>830</v>
      </c>
      <c r="K29" s="192" t="s">
        <v>863</v>
      </c>
      <c r="L29" s="186" t="s">
        <v>825</v>
      </c>
      <c r="M29" s="186" t="s">
        <v>210</v>
      </c>
      <c r="N29" s="192" t="s">
        <v>72</v>
      </c>
      <c r="O29" s="188" t="s">
        <v>837</v>
      </c>
      <c r="P29" s="185" t="s">
        <v>937</v>
      </c>
    </row>
    <row r="30" spans="1:16" s="101" customFormat="1" ht="27" customHeight="1">
      <c r="A30" s="185">
        <v>21</v>
      </c>
      <c r="B30" s="186">
        <v>313</v>
      </c>
      <c r="C30" s="185" t="s">
        <v>152</v>
      </c>
      <c r="D30" s="186">
        <v>10151552</v>
      </c>
      <c r="E30" s="187" t="s">
        <v>265</v>
      </c>
      <c r="F30" s="196" t="s">
        <v>838</v>
      </c>
      <c r="G30" s="185" t="s">
        <v>438</v>
      </c>
      <c r="H30" s="198" t="s">
        <v>839</v>
      </c>
      <c r="I30" s="196" t="s">
        <v>840</v>
      </c>
      <c r="J30" s="199" t="s">
        <v>477</v>
      </c>
      <c r="K30" s="192" t="s">
        <v>350</v>
      </c>
      <c r="L30" s="186" t="s">
        <v>825</v>
      </c>
      <c r="M30" s="186" t="s">
        <v>431</v>
      </c>
      <c r="N30" s="192" t="s">
        <v>455</v>
      </c>
      <c r="O30" s="188" t="s">
        <v>449</v>
      </c>
      <c r="P30" s="185" t="s">
        <v>937</v>
      </c>
    </row>
    <row r="31" spans="1:16" s="101" customFormat="1" ht="27" customHeight="1">
      <c r="A31" s="185">
        <v>22</v>
      </c>
      <c r="B31" s="186">
        <v>301</v>
      </c>
      <c r="C31" s="185" t="s">
        <v>152</v>
      </c>
      <c r="D31" s="186">
        <v>10161375</v>
      </c>
      <c r="E31" s="187" t="s">
        <v>678</v>
      </c>
      <c r="F31" s="196" t="s">
        <v>841</v>
      </c>
      <c r="G31" s="185" t="s">
        <v>438</v>
      </c>
      <c r="H31" s="198" t="s">
        <v>842</v>
      </c>
      <c r="I31" s="196" t="s">
        <v>843</v>
      </c>
      <c r="J31" s="199" t="s">
        <v>477</v>
      </c>
      <c r="K31" s="186" t="s">
        <v>128</v>
      </c>
      <c r="L31" s="186" t="s">
        <v>825</v>
      </c>
      <c r="M31" s="186" t="s">
        <v>210</v>
      </c>
      <c r="N31" s="186" t="s">
        <v>130</v>
      </c>
      <c r="O31" s="188" t="s">
        <v>478</v>
      </c>
      <c r="P31" s="185" t="s">
        <v>937</v>
      </c>
    </row>
    <row r="32" spans="1:16" s="101" customFormat="1" ht="27" customHeight="1">
      <c r="A32" s="185">
        <v>23</v>
      </c>
      <c r="B32" s="186">
        <v>201</v>
      </c>
      <c r="C32" s="185" t="s">
        <v>203</v>
      </c>
      <c r="D32" s="186">
        <v>10166576</v>
      </c>
      <c r="E32" s="187" t="s">
        <v>650</v>
      </c>
      <c r="F32" s="196" t="s">
        <v>756</v>
      </c>
      <c r="G32" s="185" t="s">
        <v>47</v>
      </c>
      <c r="H32" s="186" t="s">
        <v>757</v>
      </c>
      <c r="I32" s="196" t="s">
        <v>758</v>
      </c>
      <c r="J32" s="188" t="s">
        <v>368</v>
      </c>
      <c r="K32" s="186" t="s">
        <v>759</v>
      </c>
      <c r="L32" s="186" t="s">
        <v>52</v>
      </c>
      <c r="M32" s="186" t="s">
        <v>429</v>
      </c>
      <c r="N32" s="186" t="s">
        <v>142</v>
      </c>
      <c r="O32" s="188" t="s">
        <v>760</v>
      </c>
      <c r="P32" s="185" t="s">
        <v>937</v>
      </c>
    </row>
    <row r="33" spans="1:16" s="101" customFormat="1" ht="27" customHeight="1">
      <c r="A33" s="185">
        <v>24</v>
      </c>
      <c r="B33" s="186">
        <v>200</v>
      </c>
      <c r="C33" s="185" t="s">
        <v>203</v>
      </c>
      <c r="D33" s="186">
        <v>10182051</v>
      </c>
      <c r="E33" s="187" t="s">
        <v>873</v>
      </c>
      <c r="F33" s="196" t="s">
        <v>868</v>
      </c>
      <c r="G33" s="185" t="s">
        <v>47</v>
      </c>
      <c r="H33" s="186" t="s">
        <v>869</v>
      </c>
      <c r="I33" s="196" t="s">
        <v>879</v>
      </c>
      <c r="J33" s="188" t="s">
        <v>870</v>
      </c>
      <c r="K33" s="192" t="s">
        <v>533</v>
      </c>
      <c r="L33" s="186" t="s">
        <v>83</v>
      </c>
      <c r="M33" s="186" t="s">
        <v>84</v>
      </c>
      <c r="N33" s="186" t="s">
        <v>130</v>
      </c>
      <c r="O33" s="188" t="s">
        <v>498</v>
      </c>
      <c r="P33" s="185" t="s">
        <v>937</v>
      </c>
    </row>
    <row r="34" spans="1:16" s="101" customFormat="1" ht="27" customHeight="1">
      <c r="A34" s="185">
        <v>25</v>
      </c>
      <c r="B34" s="186">
        <v>204</v>
      </c>
      <c r="C34" s="185" t="s">
        <v>203</v>
      </c>
      <c r="D34" s="186">
        <v>10182053</v>
      </c>
      <c r="E34" s="187" t="s">
        <v>874</v>
      </c>
      <c r="F34" s="196" t="s">
        <v>875</v>
      </c>
      <c r="G34" s="185" t="s">
        <v>47</v>
      </c>
      <c r="H34" s="186" t="s">
        <v>878</v>
      </c>
      <c r="I34" s="196" t="s">
        <v>880</v>
      </c>
      <c r="J34" s="188" t="s">
        <v>141</v>
      </c>
      <c r="K34" s="186" t="s">
        <v>876</v>
      </c>
      <c r="L34" s="186" t="s">
        <v>83</v>
      </c>
      <c r="M34" s="186" t="s">
        <v>71</v>
      </c>
      <c r="N34" s="192" t="s">
        <v>142</v>
      </c>
      <c r="O34" s="188" t="s">
        <v>195</v>
      </c>
      <c r="P34" s="185" t="s">
        <v>937</v>
      </c>
    </row>
    <row r="35" spans="1:16" s="101" customFormat="1" ht="27" customHeight="1">
      <c r="A35" s="185">
        <v>26</v>
      </c>
      <c r="B35" s="186">
        <v>203</v>
      </c>
      <c r="C35" s="185" t="s">
        <v>203</v>
      </c>
      <c r="D35" s="186">
        <v>10181646</v>
      </c>
      <c r="E35" s="187" t="s">
        <v>650</v>
      </c>
      <c r="F35" s="196" t="s">
        <v>844</v>
      </c>
      <c r="G35" s="185" t="s">
        <v>47</v>
      </c>
      <c r="H35" s="186" t="s">
        <v>594</v>
      </c>
      <c r="I35" s="196" t="s">
        <v>845</v>
      </c>
      <c r="J35" s="188" t="s">
        <v>223</v>
      </c>
      <c r="K35" s="186" t="s">
        <v>216</v>
      </c>
      <c r="L35" s="186" t="s">
        <v>96</v>
      </c>
      <c r="M35" s="186" t="s">
        <v>84</v>
      </c>
      <c r="N35" s="186" t="s">
        <v>115</v>
      </c>
      <c r="O35" s="188" t="s">
        <v>224</v>
      </c>
      <c r="P35" s="185" t="s">
        <v>937</v>
      </c>
    </row>
    <row r="36" spans="1:16" s="101" customFormat="1" ht="27" customHeight="1">
      <c r="A36" s="185">
        <v>27</v>
      </c>
      <c r="B36" s="186">
        <v>202</v>
      </c>
      <c r="C36" s="185" t="s">
        <v>203</v>
      </c>
      <c r="D36" s="186">
        <v>10150650</v>
      </c>
      <c r="E36" s="187" t="s">
        <v>761</v>
      </c>
      <c r="F36" s="196" t="s">
        <v>762</v>
      </c>
      <c r="G36" s="185" t="s">
        <v>47</v>
      </c>
      <c r="H36" s="186" t="s">
        <v>763</v>
      </c>
      <c r="I36" s="196" t="s">
        <v>764</v>
      </c>
      <c r="J36" s="188" t="s">
        <v>765</v>
      </c>
      <c r="K36" s="186" t="s">
        <v>80</v>
      </c>
      <c r="L36" s="186" t="s">
        <v>81</v>
      </c>
      <c r="M36" s="186" t="s">
        <v>431</v>
      </c>
      <c r="N36" s="192" t="s">
        <v>455</v>
      </c>
      <c r="O36" s="188" t="s">
        <v>766</v>
      </c>
      <c r="P36" s="185" t="s">
        <v>937</v>
      </c>
    </row>
    <row r="37" spans="1:16" s="101" customFormat="1" ht="27" customHeight="1">
      <c r="A37" s="185">
        <v>28</v>
      </c>
      <c r="B37" s="186">
        <v>205</v>
      </c>
      <c r="C37" s="185" t="s">
        <v>203</v>
      </c>
      <c r="D37" s="186">
        <v>10140865</v>
      </c>
      <c r="E37" s="187" t="s">
        <v>56</v>
      </c>
      <c r="F37" s="196" t="s">
        <v>881</v>
      </c>
      <c r="G37" s="185" t="s">
        <v>47</v>
      </c>
      <c r="H37" s="186" t="s">
        <v>883</v>
      </c>
      <c r="I37" s="196" t="s">
        <v>882</v>
      </c>
      <c r="J37" s="188" t="s">
        <v>884</v>
      </c>
      <c r="K37" s="202" t="s">
        <v>149</v>
      </c>
      <c r="L37" s="186" t="s">
        <v>52</v>
      </c>
      <c r="M37" s="186" t="s">
        <v>97</v>
      </c>
      <c r="N37" s="186" t="s">
        <v>130</v>
      </c>
      <c r="O37" s="188" t="s">
        <v>885</v>
      </c>
      <c r="P37" s="185" t="s">
        <v>937</v>
      </c>
    </row>
    <row r="38" spans="1:16" s="101" customFormat="1" ht="27" customHeight="1">
      <c r="A38" s="185">
        <v>29</v>
      </c>
      <c r="B38" s="185">
        <v>502</v>
      </c>
      <c r="C38" s="185" t="s">
        <v>553</v>
      </c>
      <c r="D38" s="186">
        <v>10153454</v>
      </c>
      <c r="E38" s="187" t="s">
        <v>678</v>
      </c>
      <c r="F38" s="187" t="s">
        <v>858</v>
      </c>
      <c r="G38" s="185" t="s">
        <v>47</v>
      </c>
      <c r="H38" s="186" t="s">
        <v>859</v>
      </c>
      <c r="I38" s="196" t="s">
        <v>861</v>
      </c>
      <c r="J38" s="197" t="s">
        <v>862</v>
      </c>
      <c r="K38" s="192" t="s">
        <v>863</v>
      </c>
      <c r="L38" s="186" t="s">
        <v>52</v>
      </c>
      <c r="M38" s="186" t="s">
        <v>864</v>
      </c>
      <c r="N38" s="192" t="s">
        <v>455</v>
      </c>
      <c r="O38" s="188" t="s">
        <v>865</v>
      </c>
      <c r="P38" s="185" t="s">
        <v>937</v>
      </c>
    </row>
    <row r="39" spans="1:16" s="101" customFormat="1" ht="27" customHeight="1">
      <c r="A39" s="185">
        <v>30</v>
      </c>
      <c r="B39" s="185">
        <v>500</v>
      </c>
      <c r="C39" s="185" t="s">
        <v>552</v>
      </c>
      <c r="D39" s="186">
        <v>10085561</v>
      </c>
      <c r="E39" s="187" t="s">
        <v>329</v>
      </c>
      <c r="F39" s="196" t="s">
        <v>330</v>
      </c>
      <c r="G39" s="185" t="s">
        <v>47</v>
      </c>
      <c r="H39" s="186" t="s">
        <v>860</v>
      </c>
      <c r="I39" s="196" t="s">
        <v>803</v>
      </c>
      <c r="J39" s="194" t="s">
        <v>223</v>
      </c>
      <c r="K39" s="192" t="s">
        <v>350</v>
      </c>
      <c r="L39" s="186" t="s">
        <v>96</v>
      </c>
      <c r="M39" s="186" t="s">
        <v>426</v>
      </c>
      <c r="N39" s="186" t="s">
        <v>130</v>
      </c>
      <c r="O39" s="195" t="s">
        <v>804</v>
      </c>
      <c r="P39" s="185" t="s">
        <v>937</v>
      </c>
    </row>
    <row r="40" spans="1:16" s="101" customFormat="1" ht="27" customHeight="1">
      <c r="A40" s="185">
        <v>31</v>
      </c>
      <c r="B40" s="186">
        <v>404</v>
      </c>
      <c r="C40" s="185" t="s">
        <v>212</v>
      </c>
      <c r="D40" s="186">
        <v>10136777</v>
      </c>
      <c r="E40" s="187" t="s">
        <v>144</v>
      </c>
      <c r="F40" s="196" t="s">
        <v>802</v>
      </c>
      <c r="G40" s="185" t="s">
        <v>47</v>
      </c>
      <c r="H40" s="186" t="s">
        <v>472</v>
      </c>
      <c r="I40" s="196" t="s">
        <v>248</v>
      </c>
      <c r="J40" s="188" t="s">
        <v>800</v>
      </c>
      <c r="K40" s="189" t="s">
        <v>216</v>
      </c>
      <c r="L40" s="186" t="s">
        <v>96</v>
      </c>
      <c r="M40" s="186" t="s">
        <v>245</v>
      </c>
      <c r="N40" s="186" t="s">
        <v>130</v>
      </c>
      <c r="O40" s="188" t="s">
        <v>246</v>
      </c>
      <c r="P40" s="185" t="s">
        <v>937</v>
      </c>
    </row>
    <row r="41" spans="1:16" s="101" customFormat="1" ht="27" customHeight="1">
      <c r="A41" s="185">
        <v>32</v>
      </c>
      <c r="B41" s="186">
        <v>400</v>
      </c>
      <c r="C41" s="185" t="s">
        <v>212</v>
      </c>
      <c r="D41" s="186">
        <v>10153409</v>
      </c>
      <c r="E41" s="187" t="s">
        <v>249</v>
      </c>
      <c r="F41" s="196" t="s">
        <v>698</v>
      </c>
      <c r="G41" s="185" t="s">
        <v>47</v>
      </c>
      <c r="H41" s="198" t="s">
        <v>585</v>
      </c>
      <c r="I41" s="196" t="s">
        <v>586</v>
      </c>
      <c r="J41" s="188" t="s">
        <v>587</v>
      </c>
      <c r="K41" s="192" t="s">
        <v>216</v>
      </c>
      <c r="L41" s="186" t="s">
        <v>96</v>
      </c>
      <c r="M41" s="186" t="s">
        <v>210</v>
      </c>
      <c r="N41" s="192" t="s">
        <v>142</v>
      </c>
      <c r="O41" s="188" t="s">
        <v>588</v>
      </c>
      <c r="P41" s="185" t="s">
        <v>937</v>
      </c>
    </row>
    <row r="42" spans="1:16" s="101" customFormat="1" ht="27" customHeight="1">
      <c r="A42" s="185">
        <v>33</v>
      </c>
      <c r="B42" s="186">
        <v>402</v>
      </c>
      <c r="C42" s="185" t="s">
        <v>212</v>
      </c>
      <c r="D42" s="186">
        <v>10141044</v>
      </c>
      <c r="E42" s="187" t="s">
        <v>589</v>
      </c>
      <c r="F42" s="196" t="s">
        <v>699</v>
      </c>
      <c r="G42" s="185" t="s">
        <v>47</v>
      </c>
      <c r="H42" s="198" t="s">
        <v>590</v>
      </c>
      <c r="I42" s="196" t="s">
        <v>591</v>
      </c>
      <c r="J42" s="188" t="s">
        <v>592</v>
      </c>
      <c r="K42" s="186" t="s">
        <v>260</v>
      </c>
      <c r="L42" s="186" t="s">
        <v>83</v>
      </c>
      <c r="M42" s="186" t="s">
        <v>84</v>
      </c>
      <c r="N42" s="186" t="s">
        <v>130</v>
      </c>
      <c r="O42" s="188" t="s">
        <v>593</v>
      </c>
      <c r="P42" s="185" t="s">
        <v>937</v>
      </c>
    </row>
    <row r="43" spans="1:16" s="101" customFormat="1" ht="27" customHeight="1">
      <c r="A43" s="185">
        <v>34</v>
      </c>
      <c r="B43" s="186">
        <v>403</v>
      </c>
      <c r="C43" s="185" t="s">
        <v>212</v>
      </c>
      <c r="D43" s="186">
        <v>10136244</v>
      </c>
      <c r="E43" s="187" t="s">
        <v>610</v>
      </c>
      <c r="F43" s="196" t="s">
        <v>701</v>
      </c>
      <c r="G43" s="185" t="s">
        <v>47</v>
      </c>
      <c r="H43" s="198" t="s">
        <v>866</v>
      </c>
      <c r="I43" s="196" t="s">
        <v>867</v>
      </c>
      <c r="J43" s="188" t="s">
        <v>799</v>
      </c>
      <c r="K43" s="186" t="s">
        <v>801</v>
      </c>
      <c r="L43" s="186" t="s">
        <v>512</v>
      </c>
      <c r="M43" s="186" t="s">
        <v>751</v>
      </c>
      <c r="N43" s="192" t="s">
        <v>142</v>
      </c>
      <c r="O43" s="188" t="s">
        <v>760</v>
      </c>
      <c r="P43" s="185" t="s">
        <v>937</v>
      </c>
    </row>
    <row r="44" spans="1:16" s="101" customFormat="1" ht="27" customHeight="1">
      <c r="A44" s="185">
        <v>35</v>
      </c>
      <c r="B44" s="186">
        <v>401</v>
      </c>
      <c r="C44" s="185" t="s">
        <v>212</v>
      </c>
      <c r="D44" s="186">
        <v>10153065</v>
      </c>
      <c r="E44" s="187" t="s">
        <v>164</v>
      </c>
      <c r="F44" s="196" t="s">
        <v>700</v>
      </c>
      <c r="G44" s="185" t="s">
        <v>47</v>
      </c>
      <c r="H44" s="198" t="s">
        <v>602</v>
      </c>
      <c r="I44" s="196" t="s">
        <v>669</v>
      </c>
      <c r="J44" s="188" t="s">
        <v>603</v>
      </c>
      <c r="K44" s="186" t="s">
        <v>604</v>
      </c>
      <c r="L44" s="186" t="s">
        <v>605</v>
      </c>
      <c r="M44" s="186" t="s">
        <v>442</v>
      </c>
      <c r="N44" s="192" t="s">
        <v>72</v>
      </c>
      <c r="O44" s="203" t="s">
        <v>606</v>
      </c>
      <c r="P44" s="185" t="s">
        <v>937</v>
      </c>
    </row>
    <row r="45" spans="1:16" s="146" customFormat="1" ht="11.2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  <c r="P45" s="144"/>
    </row>
    <row r="46" spans="1:16" s="146" customFormat="1" ht="21" customHeight="1">
      <c r="A46" s="147" t="s">
        <v>378</v>
      </c>
      <c r="B46" s="144"/>
      <c r="C46" s="144"/>
      <c r="D46" s="144"/>
      <c r="E46" s="144"/>
      <c r="F46" s="144"/>
      <c r="G46" s="144"/>
      <c r="H46" s="147" t="s">
        <v>381</v>
      </c>
      <c r="I46" s="144"/>
      <c r="J46" s="144"/>
      <c r="K46" s="144"/>
      <c r="L46" s="144"/>
      <c r="M46" s="144"/>
      <c r="N46" s="144"/>
      <c r="O46" s="145"/>
      <c r="P46" s="144"/>
    </row>
    <row r="47" spans="1:16" s="146" customFormat="1" ht="13.5" customHeight="1">
      <c r="A47" s="144"/>
      <c r="B47" s="144"/>
      <c r="C47" s="144"/>
      <c r="D47" s="144"/>
      <c r="E47" s="144"/>
      <c r="F47" s="144"/>
      <c r="G47" s="144"/>
      <c r="H47" s="147"/>
      <c r="I47" s="144"/>
      <c r="J47" s="144"/>
      <c r="K47" s="144"/>
      <c r="L47" s="144"/>
      <c r="M47" s="144"/>
      <c r="N47" s="144"/>
      <c r="O47" s="145"/>
      <c r="P47" s="144"/>
    </row>
    <row r="48" spans="1:16" s="146" customFormat="1" ht="21" customHeight="1">
      <c r="A48" s="147" t="s">
        <v>379</v>
      </c>
      <c r="B48" s="144"/>
      <c r="C48" s="144"/>
      <c r="D48" s="144"/>
      <c r="E48" s="144"/>
      <c r="F48" s="144"/>
      <c r="G48" s="144"/>
      <c r="H48" s="147" t="s">
        <v>380</v>
      </c>
      <c r="I48" s="144"/>
      <c r="J48" s="144"/>
      <c r="K48" s="144"/>
      <c r="L48" s="144"/>
      <c r="M48" s="144"/>
      <c r="N48" s="144"/>
      <c r="O48" s="145"/>
      <c r="P48" s="144"/>
    </row>
    <row r="49" spans="1:16" s="150" customFormat="1" ht="12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48"/>
    </row>
    <row r="50" spans="1:16" s="150" customFormat="1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9"/>
      <c r="P50" s="148"/>
    </row>
    <row r="51" spans="1:16" s="150" customFormat="1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9"/>
      <c r="P51" s="148"/>
    </row>
    <row r="52" spans="1:16" s="150" customFormat="1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148"/>
    </row>
    <row r="53" spans="1:16" s="150" customFormat="1" ht="12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9"/>
      <c r="P53" s="148"/>
    </row>
    <row r="54" spans="1:16" s="150" customFormat="1" ht="12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  <c r="P54" s="148"/>
    </row>
    <row r="55" spans="1:16" s="150" customFormat="1" ht="12.75">
      <c r="A55" s="148"/>
      <c r="B55" s="148"/>
      <c r="C55" s="148"/>
      <c r="D55" s="148"/>
      <c r="E55" s="148"/>
      <c r="F55" s="148" t="s">
        <v>292</v>
      </c>
      <c r="G55" s="148"/>
      <c r="H55" s="148"/>
      <c r="I55" s="148"/>
      <c r="J55" s="148"/>
      <c r="K55" s="148"/>
      <c r="L55" s="148"/>
      <c r="M55" s="148"/>
      <c r="N55" s="148"/>
      <c r="O55" s="149"/>
      <c r="P55" s="148"/>
    </row>
    <row r="56" spans="1:16" s="150" customFormat="1" ht="12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148"/>
    </row>
    <row r="57" spans="1:16" s="150" customFormat="1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9"/>
      <c r="P57" s="148"/>
    </row>
    <row r="58" spans="1:16" s="150" customFormat="1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9"/>
      <c r="P58" s="148"/>
    </row>
    <row r="59" spans="1:16" s="150" customFormat="1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  <c r="P59" s="148"/>
    </row>
    <row r="60" spans="1:16" s="101" customFormat="1" ht="27" customHeight="1">
      <c r="A60" s="151"/>
      <c r="B60" s="152"/>
      <c r="C60" s="152" t="s">
        <v>152</v>
      </c>
      <c r="D60" s="153" t="s">
        <v>161</v>
      </c>
      <c r="E60" s="154" t="s">
        <v>162</v>
      </c>
      <c r="F60" s="154" t="s">
        <v>163</v>
      </c>
      <c r="G60" s="152" t="s">
        <v>47</v>
      </c>
      <c r="H60" s="155" t="s">
        <v>282</v>
      </c>
      <c r="I60" s="156" t="s">
        <v>266</v>
      </c>
      <c r="J60" s="157" t="s">
        <v>267</v>
      </c>
      <c r="K60" s="158" t="s">
        <v>51</v>
      </c>
      <c r="L60" s="153" t="s">
        <v>52</v>
      </c>
      <c r="M60" s="153" t="s">
        <v>123</v>
      </c>
      <c r="N60" s="153" t="s">
        <v>62</v>
      </c>
      <c r="O60" s="159" t="s">
        <v>268</v>
      </c>
      <c r="P60" s="152"/>
    </row>
    <row r="61" spans="1:16" s="101" customFormat="1" ht="27.75" customHeight="1">
      <c r="A61" s="151"/>
      <c r="B61" s="160"/>
      <c r="C61" s="152" t="s">
        <v>43</v>
      </c>
      <c r="D61" s="161" t="s">
        <v>349</v>
      </c>
      <c r="E61" s="162" t="s">
        <v>345</v>
      </c>
      <c r="F61" s="163" t="s">
        <v>346</v>
      </c>
      <c r="G61" s="164" t="s">
        <v>47</v>
      </c>
      <c r="H61" s="165" t="s">
        <v>348</v>
      </c>
      <c r="I61" s="166" t="s">
        <v>347</v>
      </c>
      <c r="J61" s="167" t="s">
        <v>341</v>
      </c>
      <c r="K61" s="168" t="s">
        <v>128</v>
      </c>
      <c r="L61" s="165" t="s">
        <v>52</v>
      </c>
      <c r="M61" s="165" t="s">
        <v>342</v>
      </c>
      <c r="N61" s="169" t="s">
        <v>343</v>
      </c>
      <c r="O61" s="159" t="s">
        <v>344</v>
      </c>
      <c r="P61" s="170"/>
    </row>
    <row r="62" spans="1:16" s="101" customFormat="1" ht="27.75" customHeight="1">
      <c r="A62" s="151"/>
      <c r="B62" s="160"/>
      <c r="C62" s="152" t="s">
        <v>43</v>
      </c>
      <c r="D62" s="155" t="s">
        <v>358</v>
      </c>
      <c r="E62" s="154" t="s">
        <v>359</v>
      </c>
      <c r="F62" s="156" t="s">
        <v>360</v>
      </c>
      <c r="G62" s="164" t="s">
        <v>47</v>
      </c>
      <c r="H62" s="153" t="s">
        <v>361</v>
      </c>
      <c r="I62" s="156" t="s">
        <v>362</v>
      </c>
      <c r="J62" s="171" t="s">
        <v>307</v>
      </c>
      <c r="K62" s="168" t="s">
        <v>128</v>
      </c>
      <c r="L62" s="153" t="s">
        <v>150</v>
      </c>
      <c r="M62" s="153" t="s">
        <v>84</v>
      </c>
      <c r="N62" s="153" t="s">
        <v>142</v>
      </c>
      <c r="O62" s="159" t="s">
        <v>363</v>
      </c>
      <c r="P62" s="170"/>
    </row>
    <row r="63" spans="1:16" s="101" customFormat="1" ht="27.75" customHeight="1">
      <c r="A63" s="151"/>
      <c r="B63" s="160"/>
      <c r="C63" s="152" t="s">
        <v>43</v>
      </c>
      <c r="D63" s="155" t="s">
        <v>356</v>
      </c>
      <c r="E63" s="154" t="s">
        <v>249</v>
      </c>
      <c r="F63" s="156" t="s">
        <v>354</v>
      </c>
      <c r="G63" s="152" t="s">
        <v>47</v>
      </c>
      <c r="H63" s="153" t="s">
        <v>357</v>
      </c>
      <c r="I63" s="156" t="s">
        <v>355</v>
      </c>
      <c r="J63" s="171" t="s">
        <v>307</v>
      </c>
      <c r="K63" s="158" t="s">
        <v>276</v>
      </c>
      <c r="L63" s="153" t="s">
        <v>277</v>
      </c>
      <c r="M63" s="153" t="s">
        <v>351</v>
      </c>
      <c r="N63" s="153" t="s">
        <v>352</v>
      </c>
      <c r="O63" s="159" t="s">
        <v>353</v>
      </c>
      <c r="P63" s="170"/>
    </row>
    <row r="64" spans="1:16" s="101" customFormat="1" ht="27" customHeight="1">
      <c r="A64" s="152"/>
      <c r="B64" s="153"/>
      <c r="C64" s="152" t="s">
        <v>203</v>
      </c>
      <c r="D64" s="153" t="s">
        <v>11</v>
      </c>
      <c r="E64" s="154" t="s">
        <v>12</v>
      </c>
      <c r="F64" s="156" t="s">
        <v>14</v>
      </c>
      <c r="G64" s="152" t="s">
        <v>47</v>
      </c>
      <c r="H64" s="155" t="s">
        <v>219</v>
      </c>
      <c r="I64" s="156" t="s">
        <v>13</v>
      </c>
      <c r="J64" s="157" t="s">
        <v>220</v>
      </c>
      <c r="K64" s="153" t="s">
        <v>218</v>
      </c>
      <c r="L64" s="153" t="s">
        <v>81</v>
      </c>
      <c r="M64" s="153" t="s">
        <v>61</v>
      </c>
      <c r="N64" s="172" t="s">
        <v>130</v>
      </c>
      <c r="O64" s="159" t="s">
        <v>221</v>
      </c>
      <c r="P64" s="152"/>
    </row>
    <row r="65" spans="1:16" s="101" customFormat="1" ht="27.75" customHeight="1">
      <c r="A65" s="90">
        <v>1</v>
      </c>
      <c r="B65" s="108"/>
      <c r="C65" s="90" t="s">
        <v>43</v>
      </c>
      <c r="D65" s="91">
        <v>10097061</v>
      </c>
      <c r="E65" s="95" t="s">
        <v>56</v>
      </c>
      <c r="F65" s="95" t="s">
        <v>57</v>
      </c>
      <c r="G65" s="90" t="s">
        <v>47</v>
      </c>
      <c r="H65" s="91" t="s">
        <v>511</v>
      </c>
      <c r="I65" s="92" t="s">
        <v>58</v>
      </c>
      <c r="J65" s="93" t="s">
        <v>59</v>
      </c>
      <c r="K65" s="91" t="s">
        <v>60</v>
      </c>
      <c r="L65" s="91" t="s">
        <v>52</v>
      </c>
      <c r="M65" s="91" t="s">
        <v>61</v>
      </c>
      <c r="N65" s="91" t="s">
        <v>62</v>
      </c>
      <c r="O65" s="94" t="s">
        <v>63</v>
      </c>
      <c r="P65" s="109"/>
    </row>
    <row r="66" spans="1:16" s="101" customFormat="1" ht="27.75" customHeight="1">
      <c r="A66" s="90">
        <v>2</v>
      </c>
      <c r="B66" s="108"/>
      <c r="C66" s="90" t="s">
        <v>43</v>
      </c>
      <c r="D66" s="102" t="s">
        <v>569</v>
      </c>
      <c r="E66" s="95" t="s">
        <v>56</v>
      </c>
      <c r="F66" s="92" t="s">
        <v>655</v>
      </c>
      <c r="G66" s="90" t="s">
        <v>47</v>
      </c>
      <c r="H66" s="91" t="s">
        <v>570</v>
      </c>
      <c r="I66" s="92" t="s">
        <v>571</v>
      </c>
      <c r="J66" s="94" t="s">
        <v>572</v>
      </c>
      <c r="K66" s="91" t="s">
        <v>60</v>
      </c>
      <c r="L66" s="91" t="s">
        <v>150</v>
      </c>
      <c r="M66" s="91" t="s">
        <v>53</v>
      </c>
      <c r="N66" s="91" t="s">
        <v>62</v>
      </c>
      <c r="O66" s="94" t="s">
        <v>573</v>
      </c>
      <c r="P66" s="109"/>
    </row>
    <row r="67" spans="1:16" s="101" customFormat="1" ht="27.75" customHeight="1">
      <c r="A67" s="90">
        <v>3</v>
      </c>
      <c r="B67" s="108"/>
      <c r="C67" s="90" t="s">
        <v>43</v>
      </c>
      <c r="D67" s="91">
        <v>10036530</v>
      </c>
      <c r="E67" s="95" t="s">
        <v>85</v>
      </c>
      <c r="F67" s="95" t="s">
        <v>86</v>
      </c>
      <c r="G67" s="90" t="s">
        <v>47</v>
      </c>
      <c r="H67" s="91" t="s">
        <v>518</v>
      </c>
      <c r="I67" s="92" t="s">
        <v>87</v>
      </c>
      <c r="J67" s="93" t="s">
        <v>88</v>
      </c>
      <c r="K67" s="91" t="s">
        <v>89</v>
      </c>
      <c r="L67" s="91" t="s">
        <v>90</v>
      </c>
      <c r="M67" s="91" t="s">
        <v>84</v>
      </c>
      <c r="N67" s="91" t="s">
        <v>62</v>
      </c>
      <c r="O67" s="94" t="s">
        <v>91</v>
      </c>
      <c r="P67" s="109"/>
    </row>
    <row r="68" spans="1:16" s="101" customFormat="1" ht="27" customHeight="1">
      <c r="A68" s="90">
        <v>9</v>
      </c>
      <c r="B68" s="90"/>
      <c r="C68" s="90" t="s">
        <v>43</v>
      </c>
      <c r="D68" s="91">
        <v>10071614</v>
      </c>
      <c r="E68" s="95" t="s">
        <v>92</v>
      </c>
      <c r="F68" s="95" t="s">
        <v>93</v>
      </c>
      <c r="G68" s="90" t="s">
        <v>47</v>
      </c>
      <c r="H68" s="91" t="s">
        <v>457</v>
      </c>
      <c r="I68" s="92" t="s">
        <v>94</v>
      </c>
      <c r="J68" s="93" t="s">
        <v>95</v>
      </c>
      <c r="K68" s="97" t="s">
        <v>863</v>
      </c>
      <c r="L68" s="91" t="s">
        <v>96</v>
      </c>
      <c r="M68" s="91" t="s">
        <v>97</v>
      </c>
      <c r="N68" s="91" t="s">
        <v>62</v>
      </c>
      <c r="O68" s="111" t="s">
        <v>98</v>
      </c>
      <c r="P68" s="90"/>
    </row>
    <row r="69" spans="1:16" s="101" customFormat="1" ht="27" customHeight="1">
      <c r="A69" s="90">
        <v>5</v>
      </c>
      <c r="B69" s="90"/>
      <c r="C69" s="90" t="s">
        <v>43</v>
      </c>
      <c r="D69" s="91">
        <v>10012062</v>
      </c>
      <c r="E69" s="95" t="s">
        <v>99</v>
      </c>
      <c r="F69" s="95" t="s">
        <v>100</v>
      </c>
      <c r="G69" s="90" t="s">
        <v>47</v>
      </c>
      <c r="H69" s="91" t="s">
        <v>448</v>
      </c>
      <c r="I69" s="92" t="s">
        <v>101</v>
      </c>
      <c r="J69" s="93" t="s">
        <v>102</v>
      </c>
      <c r="K69" s="91" t="s">
        <v>103</v>
      </c>
      <c r="L69" s="91" t="s">
        <v>96</v>
      </c>
      <c r="M69" s="91" t="s">
        <v>104</v>
      </c>
      <c r="N69" s="91" t="s">
        <v>62</v>
      </c>
      <c r="O69" s="94" t="s">
        <v>105</v>
      </c>
      <c r="P69" s="90"/>
    </row>
    <row r="70" spans="1:16" s="101" customFormat="1" ht="29.25" customHeight="1">
      <c r="A70" s="90">
        <v>6</v>
      </c>
      <c r="B70" s="90"/>
      <c r="C70" s="90" t="s">
        <v>43</v>
      </c>
      <c r="D70" s="91">
        <v>10010323</v>
      </c>
      <c r="E70" s="95" t="s">
        <v>262</v>
      </c>
      <c r="F70" s="95" t="s">
        <v>261</v>
      </c>
      <c r="G70" s="90" t="s">
        <v>47</v>
      </c>
      <c r="H70" s="91" t="s">
        <v>447</v>
      </c>
      <c r="I70" s="92" t="s">
        <v>263</v>
      </c>
      <c r="J70" s="93" t="s">
        <v>264</v>
      </c>
      <c r="K70" s="91" t="s">
        <v>51</v>
      </c>
      <c r="L70" s="91" t="s">
        <v>52</v>
      </c>
      <c r="M70" s="91" t="s">
        <v>176</v>
      </c>
      <c r="N70" s="91" t="s">
        <v>72</v>
      </c>
      <c r="O70" s="94" t="s">
        <v>195</v>
      </c>
      <c r="P70" s="90"/>
    </row>
    <row r="71" spans="1:16" s="101" customFormat="1" ht="27.75" customHeight="1">
      <c r="A71" s="90">
        <v>10</v>
      </c>
      <c r="B71" s="90"/>
      <c r="C71" s="90" t="s">
        <v>43</v>
      </c>
      <c r="D71" s="104">
        <v>10028754</v>
      </c>
      <c r="E71" s="105" t="s">
        <v>544</v>
      </c>
      <c r="F71" s="105" t="s">
        <v>545</v>
      </c>
      <c r="G71" s="104" t="s">
        <v>47</v>
      </c>
      <c r="H71" s="110" t="s">
        <v>440</v>
      </c>
      <c r="I71" s="99" t="s">
        <v>546</v>
      </c>
      <c r="J71" s="100" t="s">
        <v>441</v>
      </c>
      <c r="K71" s="97" t="s">
        <v>857</v>
      </c>
      <c r="L71" s="97" t="s">
        <v>222</v>
      </c>
      <c r="M71" s="97" t="s">
        <v>442</v>
      </c>
      <c r="N71" s="97" t="s">
        <v>439</v>
      </c>
      <c r="O71" s="96" t="s">
        <v>443</v>
      </c>
      <c r="P71" s="119"/>
    </row>
    <row r="72" spans="1:16" s="101" customFormat="1" ht="27.75" customHeight="1">
      <c r="A72" s="90">
        <v>11</v>
      </c>
      <c r="B72" s="90"/>
      <c r="C72" s="90" t="s">
        <v>43</v>
      </c>
      <c r="D72" s="104">
        <v>10028754</v>
      </c>
      <c r="E72" s="105" t="s">
        <v>544</v>
      </c>
      <c r="F72" s="105" t="s">
        <v>545</v>
      </c>
      <c r="G72" s="104" t="s">
        <v>47</v>
      </c>
      <c r="H72" s="110" t="s">
        <v>445</v>
      </c>
      <c r="I72" s="99" t="s">
        <v>786</v>
      </c>
      <c r="J72" s="100" t="s">
        <v>809</v>
      </c>
      <c r="K72" s="97" t="s">
        <v>453</v>
      </c>
      <c r="L72" s="97" t="s">
        <v>52</v>
      </c>
      <c r="M72" s="97" t="s">
        <v>728</v>
      </c>
      <c r="N72" s="97" t="s">
        <v>72</v>
      </c>
      <c r="O72" s="96" t="s">
        <v>446</v>
      </c>
      <c r="P72" s="119"/>
    </row>
    <row r="73" spans="1:17" s="101" customFormat="1" ht="27" customHeight="1">
      <c r="A73" s="90">
        <v>12</v>
      </c>
      <c r="B73" s="90" t="s">
        <v>292</v>
      </c>
      <c r="C73" s="90" t="s">
        <v>43</v>
      </c>
      <c r="D73" s="102" t="s">
        <v>709</v>
      </c>
      <c r="E73" s="95" t="s">
        <v>92</v>
      </c>
      <c r="F73" s="92" t="s">
        <v>707</v>
      </c>
      <c r="G73" s="90" t="s">
        <v>47</v>
      </c>
      <c r="H73" s="102" t="s">
        <v>710</v>
      </c>
      <c r="I73" s="92" t="s">
        <v>708</v>
      </c>
      <c r="J73" s="93" t="s">
        <v>706</v>
      </c>
      <c r="K73" s="91" t="s">
        <v>128</v>
      </c>
      <c r="L73" s="91" t="s">
        <v>52</v>
      </c>
      <c r="M73" s="91" t="s">
        <v>53</v>
      </c>
      <c r="N73" s="91" t="s">
        <v>72</v>
      </c>
      <c r="O73" s="94" t="s">
        <v>513</v>
      </c>
      <c r="P73" s="90"/>
      <c r="Q73" s="124"/>
    </row>
    <row r="74" spans="1:17" s="101" customFormat="1" ht="27" customHeight="1">
      <c r="A74" s="90">
        <v>13</v>
      </c>
      <c r="B74" s="90"/>
      <c r="C74" s="90" t="s">
        <v>43</v>
      </c>
      <c r="D74" s="102" t="s">
        <v>711</v>
      </c>
      <c r="E74" s="95" t="s">
        <v>56</v>
      </c>
      <c r="F74" s="92" t="s">
        <v>712</v>
      </c>
      <c r="G74" s="90" t="s">
        <v>47</v>
      </c>
      <c r="H74" s="102" t="s">
        <v>713</v>
      </c>
      <c r="I74" s="92" t="s">
        <v>714</v>
      </c>
      <c r="J74" s="93" t="s">
        <v>715</v>
      </c>
      <c r="K74" s="91" t="s">
        <v>51</v>
      </c>
      <c r="L74" s="91" t="s">
        <v>52</v>
      </c>
      <c r="M74" s="91" t="s">
        <v>123</v>
      </c>
      <c r="N74" s="97" t="s">
        <v>437</v>
      </c>
      <c r="O74" s="94" t="s">
        <v>716</v>
      </c>
      <c r="P74" s="90"/>
      <c r="Q74" s="125"/>
    </row>
    <row r="75" spans="1:16" s="101" customFormat="1" ht="27" customHeight="1">
      <c r="A75" s="90">
        <v>14</v>
      </c>
      <c r="B75" s="91"/>
      <c r="C75" s="90" t="s">
        <v>43</v>
      </c>
      <c r="D75" s="91">
        <v>10078500</v>
      </c>
      <c r="E75" s="95" t="s">
        <v>132</v>
      </c>
      <c r="F75" s="95" t="s">
        <v>133</v>
      </c>
      <c r="G75" s="90" t="s">
        <v>47</v>
      </c>
      <c r="H75" s="102" t="s">
        <v>723</v>
      </c>
      <c r="I75" s="92" t="s">
        <v>134</v>
      </c>
      <c r="J75" s="93" t="s">
        <v>135</v>
      </c>
      <c r="K75" s="91" t="s">
        <v>60</v>
      </c>
      <c r="L75" s="91" t="s">
        <v>52</v>
      </c>
      <c r="M75" s="91" t="s">
        <v>53</v>
      </c>
      <c r="N75" s="91" t="s">
        <v>62</v>
      </c>
      <c r="O75" s="94" t="s">
        <v>136</v>
      </c>
      <c r="P75" s="109"/>
    </row>
    <row r="76" spans="1:16" s="101" customFormat="1" ht="27" customHeight="1">
      <c r="A76" s="90">
        <v>15</v>
      </c>
      <c r="B76" s="91"/>
      <c r="C76" s="90" t="s">
        <v>43</v>
      </c>
      <c r="D76" s="91">
        <v>10028758</v>
      </c>
      <c r="E76" s="95" t="s">
        <v>733</v>
      </c>
      <c r="F76" s="95" t="s">
        <v>734</v>
      </c>
      <c r="G76" s="90" t="s">
        <v>47</v>
      </c>
      <c r="H76" s="102" t="s">
        <v>724</v>
      </c>
      <c r="I76" s="92" t="s">
        <v>735</v>
      </c>
      <c r="J76" s="93" t="s">
        <v>725</v>
      </c>
      <c r="K76" s="97" t="s">
        <v>350</v>
      </c>
      <c r="L76" s="98" t="s">
        <v>301</v>
      </c>
      <c r="M76" s="91" t="s">
        <v>97</v>
      </c>
      <c r="N76" s="97" t="s">
        <v>439</v>
      </c>
      <c r="O76" s="94" t="s">
        <v>726</v>
      </c>
      <c r="P76" s="109"/>
    </row>
    <row r="77" spans="1:16" s="101" customFormat="1" ht="27.75" customHeight="1">
      <c r="A77" s="143"/>
      <c r="B77" s="108"/>
      <c r="C77" s="90" t="s">
        <v>43</v>
      </c>
      <c r="D77" s="91" t="s">
        <v>117</v>
      </c>
      <c r="E77" s="95" t="s">
        <v>118</v>
      </c>
      <c r="F77" s="95" t="s">
        <v>119</v>
      </c>
      <c r="G77" s="90" t="s">
        <v>47</v>
      </c>
      <c r="H77" s="91" t="s">
        <v>120</v>
      </c>
      <c r="I77" s="92" t="s">
        <v>121</v>
      </c>
      <c r="J77" s="94" t="s">
        <v>122</v>
      </c>
      <c r="K77" s="91" t="s">
        <v>60</v>
      </c>
      <c r="L77" s="91" t="s">
        <v>52</v>
      </c>
      <c r="M77" s="91" t="s">
        <v>123</v>
      </c>
      <c r="N77" s="91" t="s">
        <v>62</v>
      </c>
      <c r="O77" s="94" t="s">
        <v>124</v>
      </c>
      <c r="P77" s="109"/>
    </row>
    <row r="78" spans="1:16" s="101" customFormat="1" ht="27" customHeight="1">
      <c r="A78" s="143"/>
      <c r="B78" s="91"/>
      <c r="C78" s="90" t="s">
        <v>43</v>
      </c>
      <c r="D78" s="91" t="s">
        <v>117</v>
      </c>
      <c r="E78" s="95" t="s">
        <v>118</v>
      </c>
      <c r="F78" s="95" t="s">
        <v>119</v>
      </c>
      <c r="G78" s="90" t="s">
        <v>47</v>
      </c>
      <c r="H78" s="102" t="s">
        <v>125</v>
      </c>
      <c r="I78" s="92" t="s">
        <v>126</v>
      </c>
      <c r="J78" s="93" t="s">
        <v>127</v>
      </c>
      <c r="K78" s="91" t="s">
        <v>128</v>
      </c>
      <c r="L78" s="91" t="s">
        <v>52</v>
      </c>
      <c r="M78" s="91" t="s">
        <v>129</v>
      </c>
      <c r="N78" s="91" t="s">
        <v>130</v>
      </c>
      <c r="O78" s="94" t="s">
        <v>131</v>
      </c>
      <c r="P78" s="109"/>
    </row>
    <row r="79" spans="1:16" s="101" customFormat="1" ht="27" customHeight="1">
      <c r="A79" s="143"/>
      <c r="B79" s="90"/>
      <c r="C79" s="90" t="s">
        <v>43</v>
      </c>
      <c r="D79" s="91" t="s">
        <v>64</v>
      </c>
      <c r="E79" s="95" t="s">
        <v>65</v>
      </c>
      <c r="F79" s="95" t="s">
        <v>66</v>
      </c>
      <c r="G79" s="90" t="s">
        <v>47</v>
      </c>
      <c r="H79" s="91" t="s">
        <v>67</v>
      </c>
      <c r="I79" s="92" t="s">
        <v>68</v>
      </c>
      <c r="J79" s="93" t="s">
        <v>69</v>
      </c>
      <c r="K79" s="91" t="s">
        <v>51</v>
      </c>
      <c r="L79" s="91" t="s">
        <v>70</v>
      </c>
      <c r="M79" s="91" t="s">
        <v>71</v>
      </c>
      <c r="N79" s="91" t="s">
        <v>72</v>
      </c>
      <c r="O79" s="173" t="s">
        <v>73</v>
      </c>
      <c r="P79" s="90"/>
    </row>
    <row r="80" spans="1:16" s="101" customFormat="1" ht="27" customHeight="1">
      <c r="A80" s="143"/>
      <c r="B80" s="90"/>
      <c r="C80" s="90" t="s">
        <v>43</v>
      </c>
      <c r="D80" s="91" t="s">
        <v>74</v>
      </c>
      <c r="E80" s="95" t="s">
        <v>75</v>
      </c>
      <c r="F80" s="95" t="s">
        <v>76</v>
      </c>
      <c r="G80" s="90" t="s">
        <v>47</v>
      </c>
      <c r="H80" s="91" t="s">
        <v>77</v>
      </c>
      <c r="I80" s="92" t="s">
        <v>78</v>
      </c>
      <c r="J80" s="93" t="s">
        <v>79</v>
      </c>
      <c r="K80" s="91" t="s">
        <v>80</v>
      </c>
      <c r="L80" s="91" t="s">
        <v>81</v>
      </c>
      <c r="M80" s="91" t="s">
        <v>53</v>
      </c>
      <c r="N80" s="91" t="s">
        <v>72</v>
      </c>
      <c r="O80" s="173" t="s">
        <v>82</v>
      </c>
      <c r="P80" s="90"/>
    </row>
    <row r="81" spans="1:16" s="101" customFormat="1" ht="27.75" customHeight="1">
      <c r="A81" s="143"/>
      <c r="B81" s="108"/>
      <c r="C81" s="90" t="s">
        <v>43</v>
      </c>
      <c r="D81" s="102" t="s">
        <v>106</v>
      </c>
      <c r="E81" s="95" t="s">
        <v>107</v>
      </c>
      <c r="F81" s="92" t="s">
        <v>108</v>
      </c>
      <c r="G81" s="90" t="s">
        <v>47</v>
      </c>
      <c r="H81" s="91" t="s">
        <v>109</v>
      </c>
      <c r="I81" s="92" t="s">
        <v>110</v>
      </c>
      <c r="J81" s="94" t="s">
        <v>111</v>
      </c>
      <c r="K81" s="91" t="s">
        <v>112</v>
      </c>
      <c r="L81" s="91" t="s">
        <v>113</v>
      </c>
      <c r="M81" s="91" t="s">
        <v>114</v>
      </c>
      <c r="N81" s="91" t="s">
        <v>115</v>
      </c>
      <c r="O81" s="94" t="s">
        <v>116</v>
      </c>
      <c r="P81" s="109"/>
    </row>
    <row r="82" spans="1:16" s="101" customFormat="1" ht="27" customHeight="1">
      <c r="A82" s="143"/>
      <c r="B82" s="90"/>
      <c r="C82" s="90" t="s">
        <v>43</v>
      </c>
      <c r="D82" s="91" t="s">
        <v>137</v>
      </c>
      <c r="E82" s="95" t="s">
        <v>92</v>
      </c>
      <c r="F82" s="95" t="s">
        <v>138</v>
      </c>
      <c r="G82" s="90" t="s">
        <v>47</v>
      </c>
      <c r="H82" s="91" t="s">
        <v>139</v>
      </c>
      <c r="I82" s="92" t="s">
        <v>140</v>
      </c>
      <c r="J82" s="93" t="s">
        <v>141</v>
      </c>
      <c r="K82" s="91" t="s">
        <v>51</v>
      </c>
      <c r="L82" s="91" t="s">
        <v>52</v>
      </c>
      <c r="M82" s="91" t="s">
        <v>71</v>
      </c>
      <c r="N82" s="91" t="s">
        <v>142</v>
      </c>
      <c r="O82" s="94" t="s">
        <v>143</v>
      </c>
      <c r="P82" s="90"/>
    </row>
    <row r="83" spans="1:16" s="101" customFormat="1" ht="27" customHeight="1">
      <c r="A83" s="143"/>
      <c r="B83" s="90"/>
      <c r="C83" s="90" t="s">
        <v>43</v>
      </c>
      <c r="D83" s="91" t="s">
        <v>325</v>
      </c>
      <c r="E83" s="95" t="s">
        <v>92</v>
      </c>
      <c r="F83" s="92" t="s">
        <v>323</v>
      </c>
      <c r="G83" s="90" t="s">
        <v>47</v>
      </c>
      <c r="H83" s="91" t="s">
        <v>326</v>
      </c>
      <c r="I83" s="92" t="s">
        <v>324</v>
      </c>
      <c r="J83" s="174" t="s">
        <v>307</v>
      </c>
      <c r="K83" s="91" t="s">
        <v>89</v>
      </c>
      <c r="L83" s="91" t="s">
        <v>321</v>
      </c>
      <c r="M83" s="91" t="s">
        <v>71</v>
      </c>
      <c r="N83" s="91" t="s">
        <v>421</v>
      </c>
      <c r="O83" s="94" t="s">
        <v>322</v>
      </c>
      <c r="P83" s="90"/>
    </row>
    <row r="84" spans="1:16" s="101" customFormat="1" ht="27.75" customHeight="1">
      <c r="A84" s="143"/>
      <c r="B84" s="108"/>
      <c r="C84" s="90" t="s">
        <v>43</v>
      </c>
      <c r="D84" s="175" t="s">
        <v>44</v>
      </c>
      <c r="E84" s="95" t="s">
        <v>45</v>
      </c>
      <c r="F84" s="95" t="s">
        <v>46</v>
      </c>
      <c r="G84" s="90" t="s">
        <v>47</v>
      </c>
      <c r="H84" s="91" t="s">
        <v>48</v>
      </c>
      <c r="I84" s="92" t="s">
        <v>49</v>
      </c>
      <c r="J84" s="93" t="s">
        <v>50</v>
      </c>
      <c r="K84" s="91" t="s">
        <v>51</v>
      </c>
      <c r="L84" s="91" t="s">
        <v>52</v>
      </c>
      <c r="M84" s="91" t="s">
        <v>53</v>
      </c>
      <c r="N84" s="91" t="s">
        <v>54</v>
      </c>
      <c r="O84" s="94" t="s">
        <v>55</v>
      </c>
      <c r="P84" s="109"/>
    </row>
    <row r="85" spans="1:16" s="101" customFormat="1" ht="29.25" customHeight="1">
      <c r="A85" s="143"/>
      <c r="B85" s="90"/>
      <c r="C85" s="90" t="s">
        <v>43</v>
      </c>
      <c r="D85" s="91" t="s">
        <v>365</v>
      </c>
      <c r="E85" s="95" t="s">
        <v>366</v>
      </c>
      <c r="F85" s="95" t="s">
        <v>367</v>
      </c>
      <c r="G85" s="90" t="s">
        <v>47</v>
      </c>
      <c r="H85" s="102" t="s">
        <v>423</v>
      </c>
      <c r="I85" s="92" t="s">
        <v>369</v>
      </c>
      <c r="J85" s="93" t="s">
        <v>368</v>
      </c>
      <c r="K85" s="91" t="s">
        <v>89</v>
      </c>
      <c r="L85" s="91" t="s">
        <v>83</v>
      </c>
      <c r="M85" s="91" t="s">
        <v>419</v>
      </c>
      <c r="N85" s="91" t="s">
        <v>420</v>
      </c>
      <c r="O85" s="94" t="s">
        <v>370</v>
      </c>
      <c r="P85" s="90"/>
    </row>
    <row r="86" spans="1:16" s="11" customFormat="1" ht="29.25" customHeight="1">
      <c r="A86" s="25"/>
      <c r="B86" s="26"/>
      <c r="C86" s="26" t="s">
        <v>43</v>
      </c>
      <c r="D86" s="83" t="s">
        <v>412</v>
      </c>
      <c r="E86" s="84" t="s">
        <v>413</v>
      </c>
      <c r="F86" s="84" t="s">
        <v>414</v>
      </c>
      <c r="G86" s="85" t="s">
        <v>47</v>
      </c>
      <c r="H86" s="86" t="s">
        <v>415</v>
      </c>
      <c r="I86" s="87" t="s">
        <v>416</v>
      </c>
      <c r="J86" s="88" t="s">
        <v>417</v>
      </c>
      <c r="K86" s="83" t="s">
        <v>418</v>
      </c>
      <c r="L86" s="83" t="s">
        <v>96</v>
      </c>
      <c r="M86" s="83" t="s">
        <v>123</v>
      </c>
      <c r="N86" s="83" t="s">
        <v>130</v>
      </c>
      <c r="O86" s="89" t="s">
        <v>422</v>
      </c>
      <c r="P86" s="85"/>
    </row>
    <row r="87" spans="1:16" s="11" customFormat="1" ht="27" customHeight="1">
      <c r="A87" s="25"/>
      <c r="B87" s="26"/>
      <c r="C87" s="26" t="s">
        <v>152</v>
      </c>
      <c r="D87" s="27" t="s">
        <v>153</v>
      </c>
      <c r="E87" s="28" t="s">
        <v>154</v>
      </c>
      <c r="F87" s="28" t="s">
        <v>155</v>
      </c>
      <c r="G87" s="26" t="s">
        <v>47</v>
      </c>
      <c r="H87" s="27" t="s">
        <v>156</v>
      </c>
      <c r="I87" s="29" t="s">
        <v>157</v>
      </c>
      <c r="J87" s="32" t="s">
        <v>158</v>
      </c>
      <c r="K87" s="27" t="s">
        <v>149</v>
      </c>
      <c r="L87" s="27" t="s">
        <v>159</v>
      </c>
      <c r="M87" s="27" t="s">
        <v>114</v>
      </c>
      <c r="N87" s="27" t="s">
        <v>130</v>
      </c>
      <c r="O87" s="31" t="s">
        <v>160</v>
      </c>
      <c r="P87" s="26"/>
    </row>
    <row r="88" spans="1:16" s="11" customFormat="1" ht="27.75" customHeight="1">
      <c r="A88" s="25"/>
      <c r="B88" s="33"/>
      <c r="C88" s="26" t="s">
        <v>152</v>
      </c>
      <c r="D88" s="35" t="s">
        <v>165</v>
      </c>
      <c r="E88" s="28" t="s">
        <v>166</v>
      </c>
      <c r="F88" s="29" t="s">
        <v>167</v>
      </c>
      <c r="G88" s="26" t="s">
        <v>47</v>
      </c>
      <c r="H88" s="27" t="s">
        <v>168</v>
      </c>
      <c r="I88" s="29" t="s">
        <v>169</v>
      </c>
      <c r="J88" s="31" t="s">
        <v>147</v>
      </c>
      <c r="K88" s="27" t="s">
        <v>51</v>
      </c>
      <c r="L88" s="27" t="s">
        <v>52</v>
      </c>
      <c r="M88" s="27" t="s">
        <v>170</v>
      </c>
      <c r="N88" s="27" t="s">
        <v>115</v>
      </c>
      <c r="O88" s="31" t="s">
        <v>171</v>
      </c>
      <c r="P88" s="34"/>
    </row>
    <row r="89" spans="1:16" s="101" customFormat="1" ht="27" customHeight="1">
      <c r="A89" s="90">
        <v>13</v>
      </c>
      <c r="B89" s="91"/>
      <c r="C89" s="90" t="s">
        <v>152</v>
      </c>
      <c r="D89" s="91">
        <v>10162209</v>
      </c>
      <c r="E89" s="95" t="s">
        <v>132</v>
      </c>
      <c r="F89" s="92" t="s">
        <v>783</v>
      </c>
      <c r="G89" s="90" t="s">
        <v>47</v>
      </c>
      <c r="H89" s="91" t="s">
        <v>785</v>
      </c>
      <c r="I89" s="92" t="s">
        <v>784</v>
      </c>
      <c r="J89" s="100" t="s">
        <v>787</v>
      </c>
      <c r="K89" s="97" t="s">
        <v>863</v>
      </c>
      <c r="L89" s="91" t="s">
        <v>96</v>
      </c>
      <c r="M89" s="91" t="s">
        <v>433</v>
      </c>
      <c r="N89" s="97" t="s">
        <v>439</v>
      </c>
      <c r="O89" s="94" t="s">
        <v>788</v>
      </c>
      <c r="P89" s="90"/>
    </row>
    <row r="90" spans="1:16" s="11" customFormat="1" ht="27.75" customHeight="1">
      <c r="A90" s="25"/>
      <c r="B90" s="33"/>
      <c r="C90" s="26" t="s">
        <v>152</v>
      </c>
      <c r="D90" s="35" t="s">
        <v>178</v>
      </c>
      <c r="E90" s="28" t="s">
        <v>179</v>
      </c>
      <c r="F90" s="29" t="s">
        <v>180</v>
      </c>
      <c r="G90" s="26" t="s">
        <v>47</v>
      </c>
      <c r="H90" s="27" t="s">
        <v>181</v>
      </c>
      <c r="I90" s="29" t="s">
        <v>182</v>
      </c>
      <c r="J90" s="31" t="s">
        <v>183</v>
      </c>
      <c r="K90" s="27" t="s">
        <v>60</v>
      </c>
      <c r="L90" s="27" t="s">
        <v>113</v>
      </c>
      <c r="M90" s="27" t="s">
        <v>184</v>
      </c>
      <c r="N90" s="27" t="s">
        <v>62</v>
      </c>
      <c r="O90" s="31" t="s">
        <v>185</v>
      </c>
      <c r="P90" s="34"/>
    </row>
    <row r="91" spans="1:16" s="11" customFormat="1" ht="27.75" customHeight="1">
      <c r="A91" s="25"/>
      <c r="B91" s="33"/>
      <c r="C91" s="26" t="s">
        <v>152</v>
      </c>
      <c r="D91" s="35" t="s">
        <v>178</v>
      </c>
      <c r="E91" s="28" t="s">
        <v>179</v>
      </c>
      <c r="F91" s="29" t="s">
        <v>180</v>
      </c>
      <c r="G91" s="26" t="s">
        <v>47</v>
      </c>
      <c r="H91" s="27" t="s">
        <v>186</v>
      </c>
      <c r="I91" s="29" t="s">
        <v>187</v>
      </c>
      <c r="J91" s="31" t="s">
        <v>183</v>
      </c>
      <c r="K91" s="27" t="s">
        <v>89</v>
      </c>
      <c r="L91" s="27" t="s">
        <v>83</v>
      </c>
      <c r="M91" s="27" t="s">
        <v>188</v>
      </c>
      <c r="N91" s="27" t="s">
        <v>72</v>
      </c>
      <c r="O91" s="31" t="s">
        <v>189</v>
      </c>
      <c r="P91" s="34"/>
    </row>
    <row r="92" spans="1:16" s="11" customFormat="1" ht="27" customHeight="1">
      <c r="A92" s="25"/>
      <c r="B92" s="26"/>
      <c r="C92" s="26" t="s">
        <v>152</v>
      </c>
      <c r="D92" s="27" t="s">
        <v>196</v>
      </c>
      <c r="E92" s="28" t="s">
        <v>166</v>
      </c>
      <c r="F92" s="29" t="s">
        <v>197</v>
      </c>
      <c r="G92" s="26" t="s">
        <v>47</v>
      </c>
      <c r="H92" s="27" t="s">
        <v>198</v>
      </c>
      <c r="I92" s="29" t="s">
        <v>199</v>
      </c>
      <c r="J92" s="32" t="s">
        <v>200</v>
      </c>
      <c r="K92" s="27" t="s">
        <v>60</v>
      </c>
      <c r="L92" s="27" t="s">
        <v>52</v>
      </c>
      <c r="M92" s="27" t="s">
        <v>201</v>
      </c>
      <c r="N92" s="27" t="s">
        <v>62</v>
      </c>
      <c r="O92" s="31" t="s">
        <v>202</v>
      </c>
      <c r="P92" s="26"/>
    </row>
    <row r="93" spans="1:16" s="11" customFormat="1" ht="27" customHeight="1">
      <c r="A93" s="25"/>
      <c r="B93" s="26"/>
      <c r="C93" s="26" t="s">
        <v>152</v>
      </c>
      <c r="D93" s="27" t="s">
        <v>269</v>
      </c>
      <c r="E93" s="28" t="s">
        <v>270</v>
      </c>
      <c r="F93" s="29" t="s">
        <v>271</v>
      </c>
      <c r="G93" s="26" t="s">
        <v>47</v>
      </c>
      <c r="H93" s="27" t="s">
        <v>272</v>
      </c>
      <c r="I93" s="29" t="s">
        <v>273</v>
      </c>
      <c r="J93" s="32" t="s">
        <v>274</v>
      </c>
      <c r="K93" s="27" t="s">
        <v>128</v>
      </c>
      <c r="L93" s="27" t="s">
        <v>113</v>
      </c>
      <c r="M93" s="27" t="s">
        <v>84</v>
      </c>
      <c r="N93" s="27" t="s">
        <v>72</v>
      </c>
      <c r="O93" s="31" t="s">
        <v>275</v>
      </c>
      <c r="P93" s="26"/>
    </row>
    <row r="94" spans="1:16" s="11" customFormat="1" ht="27.75" customHeight="1">
      <c r="A94" s="25"/>
      <c r="B94" s="33"/>
      <c r="C94" s="26" t="s">
        <v>152</v>
      </c>
      <c r="D94" s="133">
        <v>10140829</v>
      </c>
      <c r="E94" s="28" t="s">
        <v>162</v>
      </c>
      <c r="F94" s="29" t="s">
        <v>278</v>
      </c>
      <c r="G94" s="26" t="s">
        <v>47</v>
      </c>
      <c r="H94" s="35" t="s">
        <v>280</v>
      </c>
      <c r="I94" s="29" t="s">
        <v>279</v>
      </c>
      <c r="J94" s="31" t="s">
        <v>50</v>
      </c>
      <c r="K94" s="27" t="s">
        <v>276</v>
      </c>
      <c r="L94" s="27" t="s">
        <v>277</v>
      </c>
      <c r="M94" s="27" t="s">
        <v>97</v>
      </c>
      <c r="N94" s="27" t="s">
        <v>62</v>
      </c>
      <c r="O94" s="31" t="s">
        <v>281</v>
      </c>
      <c r="P94" s="34"/>
    </row>
    <row r="95" spans="1:16" s="11" customFormat="1" ht="27.75" customHeight="1">
      <c r="A95" s="25"/>
      <c r="B95" s="33"/>
      <c r="C95" s="26" t="s">
        <v>152</v>
      </c>
      <c r="D95" s="133">
        <v>10140867</v>
      </c>
      <c r="E95" s="28" t="s">
        <v>283</v>
      </c>
      <c r="F95" s="29" t="s">
        <v>284</v>
      </c>
      <c r="G95" s="26" t="s">
        <v>285</v>
      </c>
      <c r="H95" s="35" t="s">
        <v>286</v>
      </c>
      <c r="I95" s="29" t="s">
        <v>287</v>
      </c>
      <c r="J95" s="31" t="s">
        <v>288</v>
      </c>
      <c r="K95" s="27" t="s">
        <v>289</v>
      </c>
      <c r="L95" s="27" t="s">
        <v>290</v>
      </c>
      <c r="M95" s="27" t="s">
        <v>245</v>
      </c>
      <c r="N95" s="27" t="s">
        <v>115</v>
      </c>
      <c r="O95" s="31" t="s">
        <v>291</v>
      </c>
      <c r="P95" s="34"/>
    </row>
    <row r="96" spans="1:16" s="11" customFormat="1" ht="27.75" customHeight="1">
      <c r="A96" s="26"/>
      <c r="B96" s="26"/>
      <c r="C96" s="26" t="s">
        <v>152</v>
      </c>
      <c r="D96" s="27" t="s">
        <v>305</v>
      </c>
      <c r="E96" s="28" t="s">
        <v>249</v>
      </c>
      <c r="F96" s="28" t="s">
        <v>303</v>
      </c>
      <c r="G96" s="26" t="s">
        <v>47</v>
      </c>
      <c r="H96" s="27" t="s">
        <v>306</v>
      </c>
      <c r="I96" s="29" t="s">
        <v>304</v>
      </c>
      <c r="J96" s="32" t="s">
        <v>300</v>
      </c>
      <c r="K96" s="27" t="s">
        <v>350</v>
      </c>
      <c r="L96" s="36" t="s">
        <v>301</v>
      </c>
      <c r="M96" s="27" t="s">
        <v>123</v>
      </c>
      <c r="N96" s="27" t="s">
        <v>451</v>
      </c>
      <c r="O96" s="31" t="s">
        <v>302</v>
      </c>
      <c r="P96" s="26"/>
    </row>
    <row r="97" spans="1:16" s="11" customFormat="1" ht="27" customHeight="1">
      <c r="A97" s="25"/>
      <c r="B97" s="27"/>
      <c r="C97" s="27" t="s">
        <v>152</v>
      </c>
      <c r="D97" s="27" t="s">
        <v>333</v>
      </c>
      <c r="E97" s="28" t="s">
        <v>329</v>
      </c>
      <c r="F97" s="29" t="s">
        <v>330</v>
      </c>
      <c r="G97" s="26" t="s">
        <v>47</v>
      </c>
      <c r="H97" s="27" t="s">
        <v>332</v>
      </c>
      <c r="I97" s="29" t="s">
        <v>331</v>
      </c>
      <c r="J97" s="30" t="s">
        <v>307</v>
      </c>
      <c r="K97" s="27" t="s">
        <v>327</v>
      </c>
      <c r="L97" s="27" t="s">
        <v>96</v>
      </c>
      <c r="M97" s="27" t="s">
        <v>210</v>
      </c>
      <c r="N97" s="27" t="s">
        <v>454</v>
      </c>
      <c r="O97" s="31" t="s">
        <v>328</v>
      </c>
      <c r="P97" s="26"/>
    </row>
    <row r="98" spans="1:16" s="11" customFormat="1" ht="27" customHeight="1">
      <c r="A98" s="25"/>
      <c r="B98" s="27"/>
      <c r="C98" s="27" t="s">
        <v>152</v>
      </c>
      <c r="D98" s="27" t="s">
        <v>339</v>
      </c>
      <c r="E98" s="28" t="s">
        <v>166</v>
      </c>
      <c r="F98" s="29" t="s">
        <v>337</v>
      </c>
      <c r="G98" s="26" t="s">
        <v>47</v>
      </c>
      <c r="H98" s="27" t="s">
        <v>340</v>
      </c>
      <c r="I98" s="29" t="s">
        <v>338</v>
      </c>
      <c r="J98" s="30" t="s">
        <v>307</v>
      </c>
      <c r="K98" s="27" t="s">
        <v>334</v>
      </c>
      <c r="L98" s="27" t="s">
        <v>52</v>
      </c>
      <c r="M98" s="27" t="s">
        <v>335</v>
      </c>
      <c r="N98" s="27" t="s">
        <v>115</v>
      </c>
      <c r="O98" s="31" t="s">
        <v>336</v>
      </c>
      <c r="P98" s="26"/>
    </row>
    <row r="99" spans="1:16" s="9" customFormat="1" ht="27.75" customHeight="1">
      <c r="A99" s="14"/>
      <c r="B99" s="15"/>
      <c r="C99" s="27" t="s">
        <v>152</v>
      </c>
      <c r="D99" s="23" t="s">
        <v>406</v>
      </c>
      <c r="E99" s="17" t="s">
        <v>65</v>
      </c>
      <c r="F99" s="19" t="s">
        <v>407</v>
      </c>
      <c r="G99" s="16" t="s">
        <v>47</v>
      </c>
      <c r="H99" s="23" t="s">
        <v>411</v>
      </c>
      <c r="I99" s="19" t="s">
        <v>408</v>
      </c>
      <c r="J99" s="20" t="s">
        <v>409</v>
      </c>
      <c r="K99" s="27" t="s">
        <v>327</v>
      </c>
      <c r="L99" s="18" t="s">
        <v>150</v>
      </c>
      <c r="M99" s="18" t="s">
        <v>97</v>
      </c>
      <c r="N99" s="27" t="s">
        <v>62</v>
      </c>
      <c r="O99" s="21" t="s">
        <v>410</v>
      </c>
      <c r="P99" s="22"/>
    </row>
    <row r="100" spans="1:16" s="11" customFormat="1" ht="27" customHeight="1">
      <c r="A100" s="26"/>
      <c r="B100" s="27"/>
      <c r="C100" s="26" t="s">
        <v>203</v>
      </c>
      <c r="D100" s="27">
        <v>10141115</v>
      </c>
      <c r="E100" s="31" t="s">
        <v>311</v>
      </c>
      <c r="F100" s="32" t="s">
        <v>312</v>
      </c>
      <c r="G100" s="26" t="s">
        <v>47</v>
      </c>
      <c r="H100" s="27" t="s">
        <v>314</v>
      </c>
      <c r="I100" s="32" t="s">
        <v>313</v>
      </c>
      <c r="J100" s="30" t="s">
        <v>307</v>
      </c>
      <c r="K100" s="27" t="s">
        <v>60</v>
      </c>
      <c r="L100" s="27" t="s">
        <v>308</v>
      </c>
      <c r="M100" s="27" t="s">
        <v>309</v>
      </c>
      <c r="N100" s="18" t="s">
        <v>72</v>
      </c>
      <c r="O100" s="31" t="s">
        <v>310</v>
      </c>
      <c r="P100" s="26"/>
    </row>
    <row r="101" spans="1:16" s="9" customFormat="1" ht="27" customHeight="1">
      <c r="A101" s="16"/>
      <c r="B101" s="18"/>
      <c r="C101" s="16" t="s">
        <v>203</v>
      </c>
      <c r="D101" s="18" t="s">
        <v>242</v>
      </c>
      <c r="E101" s="17" t="s">
        <v>239</v>
      </c>
      <c r="F101" s="19" t="s">
        <v>241</v>
      </c>
      <c r="G101" s="16" t="s">
        <v>47</v>
      </c>
      <c r="H101" s="18" t="s">
        <v>243</v>
      </c>
      <c r="I101" s="19" t="s">
        <v>240</v>
      </c>
      <c r="J101" s="21" t="s">
        <v>236</v>
      </c>
      <c r="K101" s="18" t="s">
        <v>237</v>
      </c>
      <c r="L101" s="18" t="s">
        <v>222</v>
      </c>
      <c r="M101" s="18" t="s">
        <v>97</v>
      </c>
      <c r="N101" s="18" t="s">
        <v>130</v>
      </c>
      <c r="O101" s="21" t="s">
        <v>238</v>
      </c>
      <c r="P101" s="16"/>
    </row>
    <row r="102" spans="1:16" s="9" customFormat="1" ht="27" customHeight="1">
      <c r="A102" s="16"/>
      <c r="B102" s="18"/>
      <c r="C102" s="16" t="s">
        <v>203</v>
      </c>
      <c r="D102" s="18" t="s">
        <v>2</v>
      </c>
      <c r="E102" s="17" t="s">
        <v>3</v>
      </c>
      <c r="F102" s="19" t="s">
        <v>4</v>
      </c>
      <c r="G102" s="16" t="s">
        <v>47</v>
      </c>
      <c r="H102" s="23" t="s">
        <v>6</v>
      </c>
      <c r="I102" s="19" t="s">
        <v>7</v>
      </c>
      <c r="J102" s="24" t="s">
        <v>8</v>
      </c>
      <c r="K102" s="18" t="s">
        <v>9</v>
      </c>
      <c r="L102" s="18" t="s">
        <v>52</v>
      </c>
      <c r="M102" s="18" t="s">
        <v>201</v>
      </c>
      <c r="N102" s="18" t="s">
        <v>72</v>
      </c>
      <c r="O102" s="21" t="s">
        <v>10</v>
      </c>
      <c r="P102" s="16"/>
    </row>
    <row r="103" spans="1:16" s="9" customFormat="1" ht="27" customHeight="1">
      <c r="A103" s="14"/>
      <c r="B103" s="18"/>
      <c r="C103" s="16" t="s">
        <v>203</v>
      </c>
      <c r="D103" s="18" t="s">
        <v>17</v>
      </c>
      <c r="E103" s="17" t="s">
        <v>15</v>
      </c>
      <c r="F103" s="19" t="s">
        <v>16</v>
      </c>
      <c r="G103" s="16" t="s">
        <v>47</v>
      </c>
      <c r="H103" s="18" t="s">
        <v>19</v>
      </c>
      <c r="I103" s="19" t="s">
        <v>18</v>
      </c>
      <c r="J103" s="21" t="s">
        <v>20</v>
      </c>
      <c r="K103" s="18" t="s">
        <v>21</v>
      </c>
      <c r="L103" s="18" t="s">
        <v>52</v>
      </c>
      <c r="M103" s="18" t="s">
        <v>84</v>
      </c>
      <c r="N103" s="18" t="s">
        <v>72</v>
      </c>
      <c r="O103" s="21" t="s">
        <v>22</v>
      </c>
      <c r="P103" s="22"/>
    </row>
    <row r="104" spans="1:16" s="129" customFormat="1" ht="27" customHeight="1">
      <c r="A104" s="126">
        <v>2</v>
      </c>
      <c r="B104" s="127"/>
      <c r="C104" s="126" t="s">
        <v>203</v>
      </c>
      <c r="D104" s="127"/>
      <c r="E104" s="141" t="s">
        <v>771</v>
      </c>
      <c r="F104" s="142" t="s">
        <v>772</v>
      </c>
      <c r="G104" s="126" t="s">
        <v>47</v>
      </c>
      <c r="H104" s="127"/>
      <c r="I104" s="142" t="s">
        <v>770</v>
      </c>
      <c r="J104" s="128" t="s">
        <v>769</v>
      </c>
      <c r="K104" s="127" t="s">
        <v>767</v>
      </c>
      <c r="L104" s="127" t="s">
        <v>83</v>
      </c>
      <c r="M104" s="127" t="s">
        <v>123</v>
      </c>
      <c r="N104" s="127" t="s">
        <v>142</v>
      </c>
      <c r="O104" s="128" t="s">
        <v>768</v>
      </c>
      <c r="P104" s="126"/>
    </row>
    <row r="105" spans="1:16" s="11" customFormat="1" ht="27" customHeight="1">
      <c r="A105" s="26"/>
      <c r="B105" s="27"/>
      <c r="C105" s="26" t="s">
        <v>203</v>
      </c>
      <c r="D105" s="26">
        <v>10141112</v>
      </c>
      <c r="E105" s="31" t="s">
        <v>317</v>
      </c>
      <c r="F105" s="32" t="s">
        <v>318</v>
      </c>
      <c r="G105" s="26" t="s">
        <v>47</v>
      </c>
      <c r="H105" s="27" t="s">
        <v>320</v>
      </c>
      <c r="I105" s="32" t="s">
        <v>319</v>
      </c>
      <c r="J105" s="30" t="s">
        <v>307</v>
      </c>
      <c r="K105" s="36" t="s">
        <v>149</v>
      </c>
      <c r="L105" s="27" t="s">
        <v>308</v>
      </c>
      <c r="M105" s="27" t="s">
        <v>315</v>
      </c>
      <c r="N105" s="18" t="s">
        <v>62</v>
      </c>
      <c r="O105" s="31" t="s">
        <v>316</v>
      </c>
      <c r="P105" s="26"/>
    </row>
    <row r="106" spans="1:16" s="9" customFormat="1" ht="27" customHeight="1">
      <c r="A106" s="14"/>
      <c r="B106" s="16"/>
      <c r="C106" s="16" t="s">
        <v>203</v>
      </c>
      <c r="D106" s="18">
        <v>10139796</v>
      </c>
      <c r="E106" s="17" t="s">
        <v>204</v>
      </c>
      <c r="F106" s="17" t="s">
        <v>5</v>
      </c>
      <c r="G106" s="16" t="s">
        <v>205</v>
      </c>
      <c r="H106" s="18" t="s">
        <v>206</v>
      </c>
      <c r="I106" s="19" t="s">
        <v>207</v>
      </c>
      <c r="J106" s="20" t="s">
        <v>208</v>
      </c>
      <c r="K106" s="18" t="s">
        <v>209</v>
      </c>
      <c r="L106" s="18" t="s">
        <v>222</v>
      </c>
      <c r="M106" s="18" t="s">
        <v>210</v>
      </c>
      <c r="N106" s="18" t="s">
        <v>72</v>
      </c>
      <c r="O106" s="21" t="s">
        <v>211</v>
      </c>
      <c r="P106" s="16"/>
    </row>
    <row r="107" spans="1:16" s="11" customFormat="1" ht="27" customHeight="1">
      <c r="A107" s="26"/>
      <c r="B107" s="27"/>
      <c r="C107" s="26" t="s">
        <v>203</v>
      </c>
      <c r="D107" s="27" t="s">
        <v>371</v>
      </c>
      <c r="E107" s="31" t="s">
        <v>372</v>
      </c>
      <c r="F107" s="32" t="s">
        <v>373</v>
      </c>
      <c r="G107" s="26" t="s">
        <v>47</v>
      </c>
      <c r="H107" s="27" t="s">
        <v>374</v>
      </c>
      <c r="I107" s="32" t="s">
        <v>377</v>
      </c>
      <c r="J107" s="32" t="s">
        <v>376</v>
      </c>
      <c r="K107" s="36" t="s">
        <v>80</v>
      </c>
      <c r="L107" s="27" t="s">
        <v>308</v>
      </c>
      <c r="M107" s="27" t="s">
        <v>123</v>
      </c>
      <c r="N107" s="18" t="s">
        <v>62</v>
      </c>
      <c r="O107" s="31" t="s">
        <v>375</v>
      </c>
      <c r="P107" s="26"/>
    </row>
    <row r="108" spans="1:16" s="9" customFormat="1" ht="27.75" customHeight="1">
      <c r="A108" s="14"/>
      <c r="B108" s="15"/>
      <c r="C108" s="16" t="s">
        <v>212</v>
      </c>
      <c r="D108" s="18" t="s">
        <v>137</v>
      </c>
      <c r="E108" s="17" t="s">
        <v>92</v>
      </c>
      <c r="F108" s="17" t="s">
        <v>138</v>
      </c>
      <c r="G108" s="16" t="s">
        <v>47</v>
      </c>
      <c r="H108" s="18" t="s">
        <v>213</v>
      </c>
      <c r="I108" s="19" t="s">
        <v>214</v>
      </c>
      <c r="J108" s="20" t="s">
        <v>215</v>
      </c>
      <c r="K108" s="18" t="s">
        <v>216</v>
      </c>
      <c r="L108" s="18" t="s">
        <v>113</v>
      </c>
      <c r="M108" s="18" t="s">
        <v>84</v>
      </c>
      <c r="N108" s="18" t="s">
        <v>62</v>
      </c>
      <c r="O108" s="21" t="s">
        <v>217</v>
      </c>
      <c r="P108" s="22"/>
    </row>
    <row r="109" spans="1:16" s="9" customFormat="1" ht="27" customHeight="1">
      <c r="A109" s="16"/>
      <c r="B109" s="18"/>
      <c r="C109" s="16" t="s">
        <v>212</v>
      </c>
      <c r="D109" s="18" t="s">
        <v>137</v>
      </c>
      <c r="E109" s="17" t="s">
        <v>92</v>
      </c>
      <c r="F109" s="17" t="s">
        <v>138</v>
      </c>
      <c r="G109" s="16" t="s">
        <v>47</v>
      </c>
      <c r="H109" s="18" t="s">
        <v>250</v>
      </c>
      <c r="I109" s="19" t="s">
        <v>251</v>
      </c>
      <c r="J109" s="21" t="s">
        <v>252</v>
      </c>
      <c r="K109" s="18" t="s">
        <v>51</v>
      </c>
      <c r="L109" s="18" t="s">
        <v>52</v>
      </c>
      <c r="M109" s="18" t="s">
        <v>170</v>
      </c>
      <c r="N109" s="18" t="s">
        <v>253</v>
      </c>
      <c r="O109" s="21" t="s">
        <v>254</v>
      </c>
      <c r="P109" s="16"/>
    </row>
    <row r="110" spans="1:16" s="9" customFormat="1" ht="27.75" customHeight="1">
      <c r="A110" s="14"/>
      <c r="B110" s="15"/>
      <c r="C110" s="16" t="s">
        <v>212</v>
      </c>
      <c r="D110" s="18" t="s">
        <v>255</v>
      </c>
      <c r="E110" s="17" t="s">
        <v>249</v>
      </c>
      <c r="F110" s="17" t="s">
        <v>256</v>
      </c>
      <c r="G110" s="16" t="s">
        <v>47</v>
      </c>
      <c r="H110" s="18" t="s">
        <v>257</v>
      </c>
      <c r="I110" s="19" t="s">
        <v>258</v>
      </c>
      <c r="J110" s="20" t="s">
        <v>259</v>
      </c>
      <c r="K110" s="18" t="s">
        <v>260</v>
      </c>
      <c r="L110" s="18" t="s">
        <v>83</v>
      </c>
      <c r="M110" s="18" t="s">
        <v>84</v>
      </c>
      <c r="N110" s="18" t="s">
        <v>130</v>
      </c>
      <c r="O110" s="21" t="s">
        <v>195</v>
      </c>
      <c r="P110" s="22"/>
    </row>
    <row r="111" spans="1:16" s="11" customFormat="1" ht="27.75" customHeight="1">
      <c r="A111" s="25"/>
      <c r="B111" s="33"/>
      <c r="C111" s="26" t="s">
        <v>212</v>
      </c>
      <c r="D111" s="27">
        <v>10120102</v>
      </c>
      <c r="E111" s="28" t="s">
        <v>293</v>
      </c>
      <c r="F111" s="28" t="s">
        <v>294</v>
      </c>
      <c r="G111" s="26" t="s">
        <v>285</v>
      </c>
      <c r="H111" s="27" t="s">
        <v>295</v>
      </c>
      <c r="I111" s="29" t="s">
        <v>296</v>
      </c>
      <c r="J111" s="32" t="s">
        <v>297</v>
      </c>
      <c r="K111" s="27" t="s">
        <v>298</v>
      </c>
      <c r="L111" s="27" t="s">
        <v>290</v>
      </c>
      <c r="M111" s="27" t="s">
        <v>71</v>
      </c>
      <c r="N111" s="27" t="s">
        <v>130</v>
      </c>
      <c r="O111" s="31" t="s">
        <v>299</v>
      </c>
      <c r="P111" s="34"/>
    </row>
    <row r="112" spans="1:16" s="101" customFormat="1" ht="27" customHeight="1">
      <c r="A112" s="90">
        <v>5</v>
      </c>
      <c r="B112" s="91"/>
      <c r="C112" s="90" t="s">
        <v>203</v>
      </c>
      <c r="D112" s="91">
        <v>10140865</v>
      </c>
      <c r="E112" s="95" t="s">
        <v>23</v>
      </c>
      <c r="F112" s="92" t="s">
        <v>24</v>
      </c>
      <c r="G112" s="90" t="s">
        <v>47</v>
      </c>
      <c r="H112" s="97" t="s">
        <v>458</v>
      </c>
      <c r="I112" s="99" t="s">
        <v>621</v>
      </c>
      <c r="J112" s="100" t="s">
        <v>141</v>
      </c>
      <c r="K112" s="98" t="s">
        <v>459</v>
      </c>
      <c r="L112" s="97" t="s">
        <v>460</v>
      </c>
      <c r="M112" s="97" t="s">
        <v>427</v>
      </c>
      <c r="N112" s="97" t="s">
        <v>461</v>
      </c>
      <c r="O112" s="103" t="s">
        <v>462</v>
      </c>
      <c r="P112" s="90"/>
    </row>
    <row r="113" spans="1:16" s="101" customFormat="1" ht="27" customHeight="1">
      <c r="A113" s="90">
        <v>6</v>
      </c>
      <c r="B113" s="91"/>
      <c r="C113" s="90" t="s">
        <v>203</v>
      </c>
      <c r="D113" s="104">
        <v>10139955</v>
      </c>
      <c r="E113" s="105" t="s">
        <v>239</v>
      </c>
      <c r="F113" s="99" t="s">
        <v>622</v>
      </c>
      <c r="G113" s="104" t="s">
        <v>47</v>
      </c>
      <c r="H113" s="97" t="s">
        <v>510</v>
      </c>
      <c r="I113" s="99" t="s">
        <v>623</v>
      </c>
      <c r="J113" s="96" t="s">
        <v>685</v>
      </c>
      <c r="K113" s="97" t="s">
        <v>350</v>
      </c>
      <c r="L113" s="97" t="s">
        <v>96</v>
      </c>
      <c r="M113" s="97" t="s">
        <v>71</v>
      </c>
      <c r="N113" s="97" t="s">
        <v>451</v>
      </c>
      <c r="O113" s="96" t="s">
        <v>428</v>
      </c>
      <c r="P113" s="90"/>
    </row>
    <row r="114" spans="1:16" s="101" customFormat="1" ht="27" customHeight="1">
      <c r="A114" s="90">
        <v>9</v>
      </c>
      <c r="B114" s="91"/>
      <c r="C114" s="90" t="s">
        <v>203</v>
      </c>
      <c r="D114" s="91">
        <v>10141045</v>
      </c>
      <c r="E114" s="95" t="s">
        <v>226</v>
      </c>
      <c r="F114" s="92" t="s">
        <v>611</v>
      </c>
      <c r="G114" s="90" t="s">
        <v>47</v>
      </c>
      <c r="H114" s="102" t="s">
        <v>560</v>
      </c>
      <c r="I114" s="92" t="s">
        <v>561</v>
      </c>
      <c r="J114" s="94" t="s">
        <v>225</v>
      </c>
      <c r="K114" s="91" t="s">
        <v>89</v>
      </c>
      <c r="L114" s="91" t="s">
        <v>83</v>
      </c>
      <c r="M114" s="91" t="s">
        <v>503</v>
      </c>
      <c r="N114" s="97" t="s">
        <v>451</v>
      </c>
      <c r="O114" s="94" t="s">
        <v>520</v>
      </c>
      <c r="P114" s="90"/>
    </row>
    <row r="115" spans="1:16" s="101" customFormat="1" ht="27.75" customHeight="1">
      <c r="A115" s="90">
        <v>10</v>
      </c>
      <c r="B115" s="91"/>
      <c r="C115" s="90" t="s">
        <v>203</v>
      </c>
      <c r="D115" s="90">
        <v>10141117</v>
      </c>
      <c r="E115" s="95" t="s">
        <v>228</v>
      </c>
      <c r="F115" s="92" t="s">
        <v>229</v>
      </c>
      <c r="G115" s="90" t="s">
        <v>47</v>
      </c>
      <c r="H115" s="97" t="s">
        <v>523</v>
      </c>
      <c r="I115" s="99" t="s">
        <v>624</v>
      </c>
      <c r="J115" s="100" t="s">
        <v>524</v>
      </c>
      <c r="K115" s="97" t="s">
        <v>60</v>
      </c>
      <c r="L115" s="97" t="s">
        <v>52</v>
      </c>
      <c r="M115" s="97" t="s">
        <v>425</v>
      </c>
      <c r="N115" s="97" t="s">
        <v>451</v>
      </c>
      <c r="O115" s="96" t="s">
        <v>464</v>
      </c>
      <c r="P115" s="90"/>
    </row>
    <row r="116" spans="1:16" s="101" customFormat="1" ht="27" customHeight="1">
      <c r="A116" s="90">
        <v>11</v>
      </c>
      <c r="B116" s="91"/>
      <c r="C116" s="90" t="s">
        <v>203</v>
      </c>
      <c r="D116" s="91">
        <v>10139823</v>
      </c>
      <c r="E116" s="95" t="s">
        <v>232</v>
      </c>
      <c r="F116" s="92" t="s">
        <v>234</v>
      </c>
      <c r="G116" s="90" t="s">
        <v>47</v>
      </c>
      <c r="H116" s="91" t="s">
        <v>235</v>
      </c>
      <c r="I116" s="92" t="s">
        <v>233</v>
      </c>
      <c r="J116" s="93" t="s">
        <v>230</v>
      </c>
      <c r="K116" s="91" t="s">
        <v>89</v>
      </c>
      <c r="L116" s="91" t="s">
        <v>83</v>
      </c>
      <c r="M116" s="91" t="s">
        <v>71</v>
      </c>
      <c r="N116" s="91" t="s">
        <v>72</v>
      </c>
      <c r="O116" s="94" t="s">
        <v>231</v>
      </c>
      <c r="P116" s="90"/>
    </row>
    <row r="117" spans="1:16" s="101" customFormat="1" ht="27" customHeight="1">
      <c r="A117" s="90">
        <v>12</v>
      </c>
      <c r="B117" s="91"/>
      <c r="C117" s="90" t="s">
        <v>203</v>
      </c>
      <c r="D117" s="104">
        <v>10140601</v>
      </c>
      <c r="E117" s="105" t="s">
        <v>625</v>
      </c>
      <c r="F117" s="99" t="s">
        <v>626</v>
      </c>
      <c r="G117" s="104" t="s">
        <v>47</v>
      </c>
      <c r="H117" s="97" t="s">
        <v>469</v>
      </c>
      <c r="I117" s="99" t="s">
        <v>627</v>
      </c>
      <c r="J117" s="100" t="s">
        <v>470</v>
      </c>
      <c r="K117" s="97" t="s">
        <v>276</v>
      </c>
      <c r="L117" s="97" t="s">
        <v>159</v>
      </c>
      <c r="M117" s="97" t="s">
        <v>450</v>
      </c>
      <c r="N117" s="97" t="s">
        <v>72</v>
      </c>
      <c r="O117" s="96" t="s">
        <v>471</v>
      </c>
      <c r="P117" s="90"/>
    </row>
    <row r="118" spans="1:16" s="101" customFormat="1" ht="27" customHeight="1">
      <c r="A118" s="90">
        <v>13</v>
      </c>
      <c r="B118" s="91"/>
      <c r="C118" s="90" t="s">
        <v>203</v>
      </c>
      <c r="D118" s="104">
        <v>10149300</v>
      </c>
      <c r="E118" s="105" t="s">
        <v>65</v>
      </c>
      <c r="F118" s="99" t="s">
        <v>628</v>
      </c>
      <c r="G118" s="104" t="s">
        <v>47</v>
      </c>
      <c r="H118" s="97" t="s">
        <v>507</v>
      </c>
      <c r="I118" s="99" t="s">
        <v>629</v>
      </c>
      <c r="J118" s="100" t="s">
        <v>684</v>
      </c>
      <c r="K118" s="98" t="s">
        <v>218</v>
      </c>
      <c r="L118" s="97" t="s">
        <v>81</v>
      </c>
      <c r="M118" s="97" t="s">
        <v>210</v>
      </c>
      <c r="N118" s="91" t="s">
        <v>115</v>
      </c>
      <c r="O118" s="96" t="s">
        <v>497</v>
      </c>
      <c r="P118" s="90"/>
    </row>
    <row r="119" spans="1:16" s="101" customFormat="1" ht="27" customHeight="1">
      <c r="A119" s="90">
        <v>14</v>
      </c>
      <c r="B119" s="91"/>
      <c r="C119" s="90" t="s">
        <v>203</v>
      </c>
      <c r="D119" s="112">
        <v>10141115</v>
      </c>
      <c r="E119" s="116" t="s">
        <v>678</v>
      </c>
      <c r="F119" s="117" t="s">
        <v>679</v>
      </c>
      <c r="G119" s="112" t="s">
        <v>47</v>
      </c>
      <c r="H119" s="114" t="s">
        <v>466</v>
      </c>
      <c r="I119" s="117" t="s">
        <v>680</v>
      </c>
      <c r="J119" s="121" t="s">
        <v>501</v>
      </c>
      <c r="K119" s="37" t="s">
        <v>467</v>
      </c>
      <c r="L119" s="114" t="s">
        <v>96</v>
      </c>
      <c r="M119" s="114" t="s">
        <v>71</v>
      </c>
      <c r="N119" s="114" t="s">
        <v>62</v>
      </c>
      <c r="O119" s="115" t="s">
        <v>468</v>
      </c>
      <c r="P119" s="90"/>
    </row>
    <row r="120" spans="1:16" s="101" customFormat="1" ht="27" customHeight="1">
      <c r="A120" s="90">
        <v>15</v>
      </c>
      <c r="B120" s="91"/>
      <c r="C120" s="90" t="s">
        <v>203</v>
      </c>
      <c r="D120" s="112">
        <v>10141112</v>
      </c>
      <c r="E120" s="116" t="s">
        <v>681</v>
      </c>
      <c r="F120" s="117" t="s">
        <v>682</v>
      </c>
      <c r="G120" s="112" t="s">
        <v>47</v>
      </c>
      <c r="H120" s="114" t="s">
        <v>475</v>
      </c>
      <c r="I120" s="117" t="s">
        <v>683</v>
      </c>
      <c r="J120" s="121" t="s">
        <v>501</v>
      </c>
      <c r="K120" s="114" t="s">
        <v>60</v>
      </c>
      <c r="L120" s="114" t="s">
        <v>308</v>
      </c>
      <c r="M120" s="114" t="s">
        <v>71</v>
      </c>
      <c r="N120" s="114" t="s">
        <v>454</v>
      </c>
      <c r="O120" s="115" t="s">
        <v>310</v>
      </c>
      <c r="P120" s="90"/>
    </row>
    <row r="121" spans="1:16" s="101" customFormat="1" ht="27" customHeight="1">
      <c r="A121" s="90">
        <v>1</v>
      </c>
      <c r="B121" s="90"/>
      <c r="C121" s="90" t="s">
        <v>550</v>
      </c>
      <c r="D121" s="112">
        <v>10075005</v>
      </c>
      <c r="E121" s="116" t="s">
        <v>652</v>
      </c>
      <c r="F121" s="117" t="s">
        <v>653</v>
      </c>
      <c r="G121" s="112" t="s">
        <v>438</v>
      </c>
      <c r="H121" s="97" t="s">
        <v>646</v>
      </c>
      <c r="I121" s="99" t="s">
        <v>647</v>
      </c>
      <c r="J121" s="118" t="s">
        <v>477</v>
      </c>
      <c r="K121" s="114" t="s">
        <v>430</v>
      </c>
      <c r="L121" s="114" t="s">
        <v>308</v>
      </c>
      <c r="M121" s="97" t="s">
        <v>648</v>
      </c>
      <c r="N121" s="97" t="s">
        <v>439</v>
      </c>
      <c r="O121" s="96" t="s">
        <v>649</v>
      </c>
      <c r="P121" s="90"/>
    </row>
    <row r="122" spans="1:16" s="101" customFormat="1" ht="27" customHeight="1">
      <c r="A122" s="90">
        <v>2</v>
      </c>
      <c r="B122" s="90"/>
      <c r="C122" s="90" t="s">
        <v>550</v>
      </c>
      <c r="D122" s="91">
        <v>10066992</v>
      </c>
      <c r="E122" s="95" t="s">
        <v>650</v>
      </c>
      <c r="F122" s="95" t="s">
        <v>651</v>
      </c>
      <c r="G122" s="112" t="s">
        <v>438</v>
      </c>
      <c r="H122" s="114" t="s">
        <v>489</v>
      </c>
      <c r="I122" s="117" t="s">
        <v>654</v>
      </c>
      <c r="J122" s="115" t="s">
        <v>516</v>
      </c>
      <c r="K122" s="114" t="s">
        <v>112</v>
      </c>
      <c r="L122" s="114" t="s">
        <v>495</v>
      </c>
      <c r="M122" s="114" t="s">
        <v>71</v>
      </c>
      <c r="N122" s="114" t="s">
        <v>455</v>
      </c>
      <c r="O122" s="115" t="s">
        <v>490</v>
      </c>
      <c r="P122" s="90"/>
    </row>
    <row r="123" spans="1:16" s="101" customFormat="1" ht="27" customHeight="1">
      <c r="A123" s="90">
        <v>3</v>
      </c>
      <c r="B123" s="90"/>
      <c r="C123" s="90" t="s">
        <v>550</v>
      </c>
      <c r="D123" s="104">
        <v>10117859</v>
      </c>
      <c r="E123" s="105" t="s">
        <v>544</v>
      </c>
      <c r="F123" s="105" t="s">
        <v>690</v>
      </c>
      <c r="G123" s="104" t="s">
        <v>438</v>
      </c>
      <c r="H123" s="97" t="s">
        <v>521</v>
      </c>
      <c r="I123" s="99" t="s">
        <v>643</v>
      </c>
      <c r="J123" s="123" t="s">
        <v>477</v>
      </c>
      <c r="K123" s="97" t="s">
        <v>430</v>
      </c>
      <c r="L123" s="97" t="s">
        <v>519</v>
      </c>
      <c r="M123" s="97" t="s">
        <v>71</v>
      </c>
      <c r="N123" s="98" t="s">
        <v>435</v>
      </c>
      <c r="O123" s="96" t="s">
        <v>522</v>
      </c>
      <c r="P123" s="90"/>
    </row>
    <row r="124" spans="1:16" s="101" customFormat="1" ht="27" customHeight="1">
      <c r="A124" s="90">
        <v>4</v>
      </c>
      <c r="B124" s="90"/>
      <c r="C124" s="90" t="s">
        <v>550</v>
      </c>
      <c r="D124" s="91">
        <v>10080582</v>
      </c>
      <c r="E124" s="95" t="s">
        <v>92</v>
      </c>
      <c r="F124" s="95" t="s">
        <v>138</v>
      </c>
      <c r="G124" s="90" t="s">
        <v>47</v>
      </c>
      <c r="H124" s="97" t="s">
        <v>491</v>
      </c>
      <c r="I124" s="99" t="s">
        <v>140</v>
      </c>
      <c r="J124" s="100" t="s">
        <v>141</v>
      </c>
      <c r="K124" s="97" t="s">
        <v>51</v>
      </c>
      <c r="L124" s="97" t="s">
        <v>52</v>
      </c>
      <c r="M124" s="97" t="s">
        <v>71</v>
      </c>
      <c r="N124" s="97" t="s">
        <v>142</v>
      </c>
      <c r="O124" s="96" t="s">
        <v>143</v>
      </c>
      <c r="P124" s="90"/>
    </row>
    <row r="125" spans="1:16" s="101" customFormat="1" ht="27" customHeight="1">
      <c r="A125" s="90">
        <v>5</v>
      </c>
      <c r="B125" s="90"/>
      <c r="C125" s="90" t="s">
        <v>550</v>
      </c>
      <c r="D125" s="91">
        <v>10115076</v>
      </c>
      <c r="E125" s="95" t="s">
        <v>144</v>
      </c>
      <c r="F125" s="95" t="s">
        <v>696</v>
      </c>
      <c r="G125" s="90" t="s">
        <v>47</v>
      </c>
      <c r="H125" s="91" t="s">
        <v>145</v>
      </c>
      <c r="I125" s="92" t="s">
        <v>146</v>
      </c>
      <c r="J125" s="93" t="s">
        <v>147</v>
      </c>
      <c r="K125" s="91" t="s">
        <v>89</v>
      </c>
      <c r="L125" s="91" t="s">
        <v>83</v>
      </c>
      <c r="M125" s="91" t="s">
        <v>97</v>
      </c>
      <c r="N125" s="91" t="s">
        <v>62</v>
      </c>
      <c r="O125" s="94" t="s">
        <v>148</v>
      </c>
      <c r="P125" s="90"/>
    </row>
    <row r="126" spans="1:16" s="101" customFormat="1" ht="27" customHeight="1">
      <c r="A126" s="90">
        <v>6</v>
      </c>
      <c r="B126" s="90"/>
      <c r="C126" s="90" t="s">
        <v>550</v>
      </c>
      <c r="D126" s="104">
        <v>10116096</v>
      </c>
      <c r="E126" s="105" t="s">
        <v>65</v>
      </c>
      <c r="F126" s="99" t="s">
        <v>619</v>
      </c>
      <c r="G126" s="104" t="s">
        <v>47</v>
      </c>
      <c r="H126" s="97" t="s">
        <v>493</v>
      </c>
      <c r="I126" s="99" t="s">
        <v>620</v>
      </c>
      <c r="J126" s="96" t="s">
        <v>494</v>
      </c>
      <c r="K126" s="97" t="s">
        <v>60</v>
      </c>
      <c r="L126" s="97" t="s">
        <v>495</v>
      </c>
      <c r="M126" s="97" t="s">
        <v>71</v>
      </c>
      <c r="N126" s="97" t="s">
        <v>451</v>
      </c>
      <c r="O126" s="96" t="s">
        <v>496</v>
      </c>
      <c r="P126" s="90"/>
    </row>
    <row r="127" spans="1:16" s="101" customFormat="1" ht="27.75" customHeight="1">
      <c r="A127" s="90">
        <v>7</v>
      </c>
      <c r="B127" s="108"/>
      <c r="C127" s="90" t="s">
        <v>550</v>
      </c>
      <c r="D127" s="102" t="s">
        <v>574</v>
      </c>
      <c r="E127" s="95" t="s">
        <v>659</v>
      </c>
      <c r="F127" s="92" t="s">
        <v>660</v>
      </c>
      <c r="G127" s="90" t="s">
        <v>47</v>
      </c>
      <c r="H127" s="91" t="s">
        <v>506</v>
      </c>
      <c r="I127" s="92" t="s">
        <v>661</v>
      </c>
      <c r="J127" s="93" t="s">
        <v>403</v>
      </c>
      <c r="K127" s="91" t="s">
        <v>404</v>
      </c>
      <c r="L127" s="91" t="s">
        <v>52</v>
      </c>
      <c r="M127" s="91" t="s">
        <v>53</v>
      </c>
      <c r="N127" s="91" t="s">
        <v>115</v>
      </c>
      <c r="O127" s="94" t="s">
        <v>405</v>
      </c>
      <c r="P127" s="109"/>
    </row>
    <row r="128" spans="1:16" s="101" customFormat="1" ht="27.75" customHeight="1">
      <c r="A128" s="90">
        <v>8</v>
      </c>
      <c r="B128" s="108"/>
      <c r="C128" s="90" t="s">
        <v>550</v>
      </c>
      <c r="D128" s="102" t="s">
        <v>596</v>
      </c>
      <c r="E128" s="94" t="s">
        <v>311</v>
      </c>
      <c r="F128" s="92" t="s">
        <v>697</v>
      </c>
      <c r="G128" s="90" t="s">
        <v>47</v>
      </c>
      <c r="H128" s="91" t="s">
        <v>597</v>
      </c>
      <c r="I128" s="92" t="s">
        <v>598</v>
      </c>
      <c r="J128" s="94" t="s">
        <v>587</v>
      </c>
      <c r="K128" s="97" t="s">
        <v>60</v>
      </c>
      <c r="L128" s="91" t="s">
        <v>96</v>
      </c>
      <c r="M128" s="91" t="s">
        <v>84</v>
      </c>
      <c r="N128" s="91" t="s">
        <v>115</v>
      </c>
      <c r="O128" s="94" t="s">
        <v>499</v>
      </c>
      <c r="P128" s="109"/>
    </row>
    <row r="129" spans="1:16" s="101" customFormat="1" ht="27.75" customHeight="1">
      <c r="A129" s="90">
        <v>9</v>
      </c>
      <c r="B129" s="108"/>
      <c r="C129" s="90" t="s">
        <v>550</v>
      </c>
      <c r="D129" s="102" t="s">
        <v>596</v>
      </c>
      <c r="E129" s="94" t="s">
        <v>311</v>
      </c>
      <c r="F129" s="92" t="s">
        <v>697</v>
      </c>
      <c r="G129" s="90" t="s">
        <v>47</v>
      </c>
      <c r="H129" s="91" t="s">
        <v>599</v>
      </c>
      <c r="I129" s="92" t="s">
        <v>600</v>
      </c>
      <c r="J129" s="93" t="s">
        <v>601</v>
      </c>
      <c r="K129" s="91" t="s">
        <v>418</v>
      </c>
      <c r="L129" s="91" t="s">
        <v>96</v>
      </c>
      <c r="M129" s="91" t="s">
        <v>463</v>
      </c>
      <c r="N129" s="91" t="s">
        <v>115</v>
      </c>
      <c r="O129" s="96" t="s">
        <v>428</v>
      </c>
      <c r="P129" s="109"/>
    </row>
    <row r="130" spans="1:16" s="101" customFormat="1" ht="27.75" customHeight="1">
      <c r="A130" s="90">
        <v>10</v>
      </c>
      <c r="B130" s="108"/>
      <c r="C130" s="90" t="s">
        <v>550</v>
      </c>
      <c r="D130" s="91">
        <v>10076905</v>
      </c>
      <c r="E130" s="95" t="s">
        <v>190</v>
      </c>
      <c r="F130" s="92" t="s">
        <v>191</v>
      </c>
      <c r="G130" s="90" t="s">
        <v>47</v>
      </c>
      <c r="H130" s="91" t="s">
        <v>517</v>
      </c>
      <c r="I130" s="92" t="s">
        <v>192</v>
      </c>
      <c r="J130" s="94" t="s">
        <v>193</v>
      </c>
      <c r="K130" s="91" t="s">
        <v>89</v>
      </c>
      <c r="L130" s="91" t="s">
        <v>83</v>
      </c>
      <c r="M130" s="91" t="s">
        <v>84</v>
      </c>
      <c r="N130" s="91" t="s">
        <v>115</v>
      </c>
      <c r="O130" s="94" t="s">
        <v>194</v>
      </c>
      <c r="P130" s="109"/>
    </row>
    <row r="131" spans="1:16" s="101" customFormat="1" ht="27.75" customHeight="1">
      <c r="A131" s="90">
        <v>11</v>
      </c>
      <c r="B131" s="108"/>
      <c r="C131" s="90" t="s">
        <v>550</v>
      </c>
      <c r="D131" s="112">
        <v>10078893</v>
      </c>
      <c r="E131" s="116" t="s">
        <v>345</v>
      </c>
      <c r="F131" s="117" t="s">
        <v>346</v>
      </c>
      <c r="G131" s="112" t="s">
        <v>47</v>
      </c>
      <c r="H131" s="114" t="s">
        <v>487</v>
      </c>
      <c r="I131" s="117" t="s">
        <v>347</v>
      </c>
      <c r="J131" s="115" t="s">
        <v>341</v>
      </c>
      <c r="K131" s="114" t="s">
        <v>128</v>
      </c>
      <c r="L131" s="114" t="s">
        <v>52</v>
      </c>
      <c r="M131" s="114" t="s">
        <v>488</v>
      </c>
      <c r="N131" s="114" t="s">
        <v>72</v>
      </c>
      <c r="O131" s="115" t="s">
        <v>344</v>
      </c>
      <c r="P131" s="120"/>
    </row>
    <row r="132" spans="1:16" s="101" customFormat="1" ht="27.75" customHeight="1">
      <c r="A132" s="90">
        <v>12</v>
      </c>
      <c r="B132" s="108"/>
      <c r="C132" s="90" t="s">
        <v>550</v>
      </c>
      <c r="D132" s="112">
        <v>10117749</v>
      </c>
      <c r="E132" s="116" t="s">
        <v>166</v>
      </c>
      <c r="F132" s="117" t="s">
        <v>337</v>
      </c>
      <c r="G132" s="112" t="s">
        <v>47</v>
      </c>
      <c r="H132" s="114" t="s">
        <v>500</v>
      </c>
      <c r="I132" s="113" t="s">
        <v>675</v>
      </c>
      <c r="J132" s="121" t="s">
        <v>501</v>
      </c>
      <c r="K132" s="114" t="s">
        <v>128</v>
      </c>
      <c r="L132" s="114" t="s">
        <v>308</v>
      </c>
      <c r="M132" s="114" t="s">
        <v>84</v>
      </c>
      <c r="N132" s="114" t="s">
        <v>451</v>
      </c>
      <c r="O132" s="115" t="s">
        <v>502</v>
      </c>
      <c r="P132" s="120"/>
    </row>
    <row r="133" spans="1:16" s="101" customFormat="1" ht="27.75" customHeight="1">
      <c r="A133" s="90">
        <v>13</v>
      </c>
      <c r="B133" s="108"/>
      <c r="C133" s="90" t="s">
        <v>550</v>
      </c>
      <c r="D133" s="112">
        <v>10085640</v>
      </c>
      <c r="E133" s="116" t="s">
        <v>345</v>
      </c>
      <c r="F133" s="117" t="s">
        <v>676</v>
      </c>
      <c r="G133" s="112" t="s">
        <v>47</v>
      </c>
      <c r="H133" s="114" t="s">
        <v>525</v>
      </c>
      <c r="I133" s="117" t="s">
        <v>677</v>
      </c>
      <c r="J133" s="115" t="s">
        <v>526</v>
      </c>
      <c r="K133" s="114" t="s">
        <v>527</v>
      </c>
      <c r="L133" s="114" t="s">
        <v>528</v>
      </c>
      <c r="M133" s="114" t="s">
        <v>227</v>
      </c>
      <c r="N133" s="114" t="s">
        <v>439</v>
      </c>
      <c r="O133" s="115" t="s">
        <v>529</v>
      </c>
      <c r="P133" s="109"/>
    </row>
    <row r="134" spans="1:16" s="101" customFormat="1" ht="27" customHeight="1">
      <c r="A134" s="90">
        <v>1</v>
      </c>
      <c r="B134" s="90"/>
      <c r="C134" s="90" t="s">
        <v>152</v>
      </c>
      <c r="D134" s="91">
        <v>10080896</v>
      </c>
      <c r="E134" s="95" t="s">
        <v>635</v>
      </c>
      <c r="F134" s="95" t="s">
        <v>687</v>
      </c>
      <c r="G134" s="90" t="s">
        <v>438</v>
      </c>
      <c r="H134" s="90" t="s">
        <v>636</v>
      </c>
      <c r="I134" s="94" t="s">
        <v>637</v>
      </c>
      <c r="J134" s="123" t="s">
        <v>477</v>
      </c>
      <c r="K134" s="91" t="s">
        <v>128</v>
      </c>
      <c r="L134" s="91" t="s">
        <v>150</v>
      </c>
      <c r="M134" s="91" t="s">
        <v>176</v>
      </c>
      <c r="N134" s="91" t="s">
        <v>62</v>
      </c>
      <c r="O134" s="94" t="s">
        <v>640</v>
      </c>
      <c r="P134" s="90"/>
    </row>
    <row r="135" spans="1:16" s="101" customFormat="1" ht="27" customHeight="1">
      <c r="A135" s="90">
        <v>2</v>
      </c>
      <c r="B135" s="90"/>
      <c r="C135" s="90" t="s">
        <v>152</v>
      </c>
      <c r="D135" s="91">
        <v>10080896</v>
      </c>
      <c r="E135" s="95" t="s">
        <v>635</v>
      </c>
      <c r="F135" s="95" t="s">
        <v>687</v>
      </c>
      <c r="G135" s="90" t="s">
        <v>438</v>
      </c>
      <c r="H135" s="90" t="s">
        <v>638</v>
      </c>
      <c r="I135" s="94" t="s">
        <v>639</v>
      </c>
      <c r="J135" s="123" t="s">
        <v>477</v>
      </c>
      <c r="K135" s="91" t="s">
        <v>128</v>
      </c>
      <c r="L135" s="91" t="s">
        <v>150</v>
      </c>
      <c r="M135" s="91" t="s">
        <v>309</v>
      </c>
      <c r="N135" s="91" t="s">
        <v>62</v>
      </c>
      <c r="O135" s="94" t="s">
        <v>452</v>
      </c>
      <c r="P135" s="90"/>
    </row>
    <row r="136" spans="1:16" s="101" customFormat="1" ht="27" customHeight="1">
      <c r="A136" s="90">
        <v>3</v>
      </c>
      <c r="B136" s="90"/>
      <c r="C136" s="90" t="s">
        <v>152</v>
      </c>
      <c r="D136" s="104">
        <v>10102021</v>
      </c>
      <c r="E136" s="105" t="s">
        <v>641</v>
      </c>
      <c r="F136" s="105" t="s">
        <v>688</v>
      </c>
      <c r="G136" s="90" t="s">
        <v>438</v>
      </c>
      <c r="H136" s="104" t="s">
        <v>535</v>
      </c>
      <c r="I136" s="99" t="s">
        <v>642</v>
      </c>
      <c r="J136" s="123" t="s">
        <v>536</v>
      </c>
      <c r="K136" s="97" t="s">
        <v>537</v>
      </c>
      <c r="L136" s="97" t="s">
        <v>308</v>
      </c>
      <c r="M136" s="97" t="s">
        <v>505</v>
      </c>
      <c r="N136" s="98" t="s">
        <v>435</v>
      </c>
      <c r="O136" s="96" t="s">
        <v>538</v>
      </c>
      <c r="P136" s="90"/>
    </row>
    <row r="137" spans="1:16" s="101" customFormat="1" ht="27" customHeight="1">
      <c r="A137" s="90">
        <v>4</v>
      </c>
      <c r="B137" s="90"/>
      <c r="C137" s="90" t="s">
        <v>152</v>
      </c>
      <c r="D137" s="104">
        <v>10117860</v>
      </c>
      <c r="E137" s="105" t="s">
        <v>644</v>
      </c>
      <c r="F137" s="105" t="s">
        <v>689</v>
      </c>
      <c r="G137" s="104" t="s">
        <v>438</v>
      </c>
      <c r="H137" s="97" t="s">
        <v>476</v>
      </c>
      <c r="I137" s="99" t="s">
        <v>645</v>
      </c>
      <c r="J137" s="123" t="s">
        <v>477</v>
      </c>
      <c r="K137" s="97" t="s">
        <v>430</v>
      </c>
      <c r="L137" s="97" t="s">
        <v>308</v>
      </c>
      <c r="M137" s="97" t="s">
        <v>71</v>
      </c>
      <c r="N137" s="98" t="s">
        <v>435</v>
      </c>
      <c r="O137" s="96" t="s">
        <v>478</v>
      </c>
      <c r="P137" s="90"/>
    </row>
    <row r="138" spans="1:16" s="101" customFormat="1" ht="27" customHeight="1">
      <c r="A138" s="90">
        <v>5</v>
      </c>
      <c r="B138" s="90"/>
      <c r="C138" s="90" t="s">
        <v>152</v>
      </c>
      <c r="D138" s="104">
        <v>10117860</v>
      </c>
      <c r="E138" s="105" t="s">
        <v>644</v>
      </c>
      <c r="F138" s="105" t="s">
        <v>689</v>
      </c>
      <c r="G138" s="90" t="s">
        <v>438</v>
      </c>
      <c r="H138" s="97" t="s">
        <v>485</v>
      </c>
      <c r="I138" s="99" t="s">
        <v>674</v>
      </c>
      <c r="J138" s="123" t="s">
        <v>477</v>
      </c>
      <c r="K138" s="97" t="s">
        <v>430</v>
      </c>
      <c r="L138" s="97" t="s">
        <v>308</v>
      </c>
      <c r="M138" s="97" t="s">
        <v>456</v>
      </c>
      <c r="N138" s="98" t="s">
        <v>435</v>
      </c>
      <c r="O138" s="96" t="s">
        <v>486</v>
      </c>
      <c r="P138" s="90"/>
    </row>
    <row r="139" spans="1:16" s="101" customFormat="1" ht="27.75" customHeight="1">
      <c r="A139" s="90">
        <v>6</v>
      </c>
      <c r="B139" s="108"/>
      <c r="C139" s="90" t="s">
        <v>152</v>
      </c>
      <c r="D139" s="104">
        <v>10088751</v>
      </c>
      <c r="E139" s="105" t="s">
        <v>671</v>
      </c>
      <c r="F139" s="99" t="s">
        <v>686</v>
      </c>
      <c r="G139" s="104" t="s">
        <v>205</v>
      </c>
      <c r="H139" s="97" t="s">
        <v>663</v>
      </c>
      <c r="I139" s="99" t="s">
        <v>672</v>
      </c>
      <c r="J139" s="96" t="s">
        <v>665</v>
      </c>
      <c r="K139" s="97" t="s">
        <v>533</v>
      </c>
      <c r="L139" s="97" t="s">
        <v>83</v>
      </c>
      <c r="M139" s="97" t="s">
        <v>664</v>
      </c>
      <c r="N139" s="91" t="s">
        <v>62</v>
      </c>
      <c r="O139" s="96" t="s">
        <v>666</v>
      </c>
      <c r="P139" s="109"/>
    </row>
    <row r="140" spans="1:16" s="101" customFormat="1" ht="27.75" customHeight="1">
      <c r="A140" s="90">
        <v>7</v>
      </c>
      <c r="B140" s="108"/>
      <c r="C140" s="90" t="s">
        <v>152</v>
      </c>
      <c r="D140" s="104">
        <v>10088751</v>
      </c>
      <c r="E140" s="105" t="s">
        <v>671</v>
      </c>
      <c r="F140" s="99" t="s">
        <v>686</v>
      </c>
      <c r="G140" s="104" t="s">
        <v>205</v>
      </c>
      <c r="H140" s="97" t="s">
        <v>667</v>
      </c>
      <c r="I140" s="99" t="s">
        <v>673</v>
      </c>
      <c r="J140" s="96" t="s">
        <v>665</v>
      </c>
      <c r="K140" s="97" t="s">
        <v>533</v>
      </c>
      <c r="L140" s="97" t="s">
        <v>83</v>
      </c>
      <c r="M140" s="97" t="s">
        <v>84</v>
      </c>
      <c r="N140" s="91" t="s">
        <v>62</v>
      </c>
      <c r="O140" s="96" t="s">
        <v>668</v>
      </c>
      <c r="P140" s="109"/>
    </row>
    <row r="141" spans="1:16" s="101" customFormat="1" ht="27" customHeight="1">
      <c r="A141" s="90">
        <v>9</v>
      </c>
      <c r="B141" s="90"/>
      <c r="C141" s="90" t="s">
        <v>152</v>
      </c>
      <c r="D141" s="91">
        <v>10117397</v>
      </c>
      <c r="E141" s="95" t="s">
        <v>45</v>
      </c>
      <c r="F141" s="95" t="s">
        <v>695</v>
      </c>
      <c r="G141" s="90" t="s">
        <v>47</v>
      </c>
      <c r="H141" s="91" t="s">
        <v>562</v>
      </c>
      <c r="I141" s="92" t="s">
        <v>718</v>
      </c>
      <c r="J141" s="93" t="s">
        <v>563</v>
      </c>
      <c r="K141" s="91" t="s">
        <v>276</v>
      </c>
      <c r="L141" s="91" t="s">
        <v>52</v>
      </c>
      <c r="M141" s="91" t="s">
        <v>71</v>
      </c>
      <c r="N141" s="91" t="s">
        <v>130</v>
      </c>
      <c r="O141" s="94" t="s">
        <v>633</v>
      </c>
      <c r="P141" s="90"/>
    </row>
    <row r="142" spans="1:16" s="101" customFormat="1" ht="27" customHeight="1">
      <c r="A142" s="90">
        <v>10</v>
      </c>
      <c r="B142" s="90"/>
      <c r="C142" s="90" t="s">
        <v>152</v>
      </c>
      <c r="D142" s="104">
        <v>10127835</v>
      </c>
      <c r="E142" s="105" t="s">
        <v>45</v>
      </c>
      <c r="F142" s="105" t="s">
        <v>612</v>
      </c>
      <c r="G142" s="104" t="s">
        <v>47</v>
      </c>
      <c r="H142" s="97" t="s">
        <v>480</v>
      </c>
      <c r="I142" s="99" t="s">
        <v>613</v>
      </c>
      <c r="J142" s="100" t="s">
        <v>481</v>
      </c>
      <c r="K142" s="97" t="s">
        <v>582</v>
      </c>
      <c r="L142" s="97" t="s">
        <v>321</v>
      </c>
      <c r="M142" s="97" t="s">
        <v>61</v>
      </c>
      <c r="N142" s="97" t="s">
        <v>72</v>
      </c>
      <c r="O142" s="96" t="s">
        <v>482</v>
      </c>
      <c r="P142" s="90"/>
    </row>
    <row r="143" spans="1:16" s="101" customFormat="1" ht="27" customHeight="1">
      <c r="A143" s="90">
        <v>11</v>
      </c>
      <c r="B143" s="90"/>
      <c r="C143" s="90" t="s">
        <v>152</v>
      </c>
      <c r="D143" s="104">
        <v>10144226</v>
      </c>
      <c r="E143" s="105" t="s">
        <v>614</v>
      </c>
      <c r="F143" s="105" t="s">
        <v>615</v>
      </c>
      <c r="G143" s="104" t="s">
        <v>47</v>
      </c>
      <c r="H143" s="97" t="s">
        <v>580</v>
      </c>
      <c r="I143" s="99" t="s">
        <v>616</v>
      </c>
      <c r="J143" s="100" t="s">
        <v>581</v>
      </c>
      <c r="K143" s="97" t="s">
        <v>584</v>
      </c>
      <c r="L143" s="98" t="s">
        <v>301</v>
      </c>
      <c r="M143" s="91" t="s">
        <v>123</v>
      </c>
      <c r="N143" s="97" t="s">
        <v>72</v>
      </c>
      <c r="O143" s="96" t="s">
        <v>583</v>
      </c>
      <c r="P143" s="90"/>
    </row>
    <row r="144" spans="1:16" s="101" customFormat="1" ht="27.75" customHeight="1">
      <c r="A144" s="90">
        <v>13</v>
      </c>
      <c r="B144" s="108"/>
      <c r="C144" s="90" t="s">
        <v>152</v>
      </c>
      <c r="D144" s="104" t="s">
        <v>530</v>
      </c>
      <c r="E144" s="96" t="s">
        <v>617</v>
      </c>
      <c r="F144" s="100" t="s">
        <v>691</v>
      </c>
      <c r="G144" s="104" t="s">
        <v>47</v>
      </c>
      <c r="H144" s="97" t="s">
        <v>531</v>
      </c>
      <c r="I144" s="99" t="s">
        <v>618</v>
      </c>
      <c r="J144" s="96" t="s">
        <v>532</v>
      </c>
      <c r="K144" s="97" t="s">
        <v>533</v>
      </c>
      <c r="L144" s="97" t="s">
        <v>83</v>
      </c>
      <c r="M144" s="97" t="s">
        <v>210</v>
      </c>
      <c r="N144" s="97" t="s">
        <v>439</v>
      </c>
      <c r="O144" s="96" t="s">
        <v>534</v>
      </c>
      <c r="P144" s="109"/>
    </row>
    <row r="145" spans="1:16" s="101" customFormat="1" ht="27" customHeight="1">
      <c r="A145" s="90">
        <v>14</v>
      </c>
      <c r="B145" s="91"/>
      <c r="C145" s="90" t="s">
        <v>152</v>
      </c>
      <c r="D145" s="91">
        <v>10153073</v>
      </c>
      <c r="E145" s="95" t="s">
        <v>164</v>
      </c>
      <c r="F145" s="92" t="s">
        <v>692</v>
      </c>
      <c r="G145" s="90" t="s">
        <v>47</v>
      </c>
      <c r="H145" s="91" t="s">
        <v>566</v>
      </c>
      <c r="I145" s="92" t="s">
        <v>199</v>
      </c>
      <c r="J145" s="93" t="s">
        <v>200</v>
      </c>
      <c r="K145" s="91" t="s">
        <v>60</v>
      </c>
      <c r="L145" s="91" t="s">
        <v>52</v>
      </c>
      <c r="M145" s="91" t="s">
        <v>201</v>
      </c>
      <c r="N145" s="91" t="s">
        <v>62</v>
      </c>
      <c r="O145" s="94" t="s">
        <v>202</v>
      </c>
      <c r="P145" s="90"/>
    </row>
    <row r="146" spans="1:16" s="101" customFormat="1" ht="27.75" customHeight="1">
      <c r="A146" s="90">
        <v>15</v>
      </c>
      <c r="B146" s="108"/>
      <c r="C146" s="90" t="s">
        <v>152</v>
      </c>
      <c r="D146" s="102" t="s">
        <v>722</v>
      </c>
      <c r="E146" s="95" t="s">
        <v>172</v>
      </c>
      <c r="F146" s="92" t="s">
        <v>173</v>
      </c>
      <c r="G146" s="90" t="s">
        <v>47</v>
      </c>
      <c r="H146" s="91" t="s">
        <v>721</v>
      </c>
      <c r="I146" s="92" t="s">
        <v>174</v>
      </c>
      <c r="J146" s="94" t="s">
        <v>175</v>
      </c>
      <c r="K146" s="91" t="s">
        <v>128</v>
      </c>
      <c r="L146" s="91" t="s">
        <v>150</v>
      </c>
      <c r="M146" s="91" t="s">
        <v>176</v>
      </c>
      <c r="N146" s="91" t="s">
        <v>115</v>
      </c>
      <c r="O146" s="94" t="s">
        <v>177</v>
      </c>
      <c r="P146" s="109"/>
    </row>
    <row r="147" spans="1:16" s="101" customFormat="1" ht="27.75" customHeight="1">
      <c r="A147" s="90">
        <v>16</v>
      </c>
      <c r="B147" s="108"/>
      <c r="C147" s="90" t="s">
        <v>152</v>
      </c>
      <c r="D147" s="102" t="s">
        <v>720</v>
      </c>
      <c r="E147" s="95" t="s">
        <v>658</v>
      </c>
      <c r="F147" s="92" t="s">
        <v>693</v>
      </c>
      <c r="G147" s="90" t="s">
        <v>47</v>
      </c>
      <c r="H147" s="91" t="s">
        <v>577</v>
      </c>
      <c r="I147" s="92" t="s">
        <v>702</v>
      </c>
      <c r="J147" s="94" t="s">
        <v>578</v>
      </c>
      <c r="K147" s="91" t="s">
        <v>149</v>
      </c>
      <c r="L147" s="91" t="s">
        <v>159</v>
      </c>
      <c r="M147" s="91" t="s">
        <v>492</v>
      </c>
      <c r="N147" s="91" t="s">
        <v>130</v>
      </c>
      <c r="O147" s="94" t="s">
        <v>579</v>
      </c>
      <c r="P147" s="109"/>
    </row>
    <row r="148" spans="1:16" s="101" customFormat="1" ht="27" customHeight="1">
      <c r="A148" s="90">
        <v>17</v>
      </c>
      <c r="B148" s="91"/>
      <c r="C148" s="90" t="s">
        <v>152</v>
      </c>
      <c r="D148" s="104">
        <v>10117755</v>
      </c>
      <c r="E148" s="105" t="s">
        <v>630</v>
      </c>
      <c r="F148" s="99" t="s">
        <v>631</v>
      </c>
      <c r="G148" s="104" t="s">
        <v>47</v>
      </c>
      <c r="H148" s="106" t="s">
        <v>483</v>
      </c>
      <c r="I148" s="107" t="s">
        <v>632</v>
      </c>
      <c r="J148" s="96" t="s">
        <v>484</v>
      </c>
      <c r="K148" s="97" t="s">
        <v>60</v>
      </c>
      <c r="L148" s="97" t="s">
        <v>436</v>
      </c>
      <c r="M148" s="97" t="s">
        <v>71</v>
      </c>
      <c r="N148" s="91" t="s">
        <v>115</v>
      </c>
      <c r="O148" s="96" t="s">
        <v>185</v>
      </c>
      <c r="P148" s="90"/>
    </row>
    <row r="149" spans="1:16" s="101" customFormat="1" ht="27.75" customHeight="1">
      <c r="A149" s="90">
        <v>18</v>
      </c>
      <c r="B149" s="108"/>
      <c r="C149" s="90" t="s">
        <v>152</v>
      </c>
      <c r="D149" s="102" t="s">
        <v>662</v>
      </c>
      <c r="E149" s="95" t="s">
        <v>239</v>
      </c>
      <c r="F149" s="122" t="s">
        <v>694</v>
      </c>
      <c r="G149" s="90" t="s">
        <v>47</v>
      </c>
      <c r="H149" s="102" t="s">
        <v>703</v>
      </c>
      <c r="I149" s="93" t="s">
        <v>704</v>
      </c>
      <c r="J149" s="94" t="s">
        <v>607</v>
      </c>
      <c r="K149" s="91" t="s">
        <v>51</v>
      </c>
      <c r="L149" s="91" t="s">
        <v>52</v>
      </c>
      <c r="M149" s="91" t="s">
        <v>97</v>
      </c>
      <c r="N149" s="91" t="s">
        <v>454</v>
      </c>
      <c r="O149" s="94" t="s">
        <v>608</v>
      </c>
      <c r="P149" s="109"/>
    </row>
    <row r="150" spans="1:16" s="101" customFormat="1" ht="27.75" customHeight="1">
      <c r="A150" s="90">
        <v>19</v>
      </c>
      <c r="B150" s="108"/>
      <c r="C150" s="90" t="s">
        <v>152</v>
      </c>
      <c r="D150" s="102" t="s">
        <v>719</v>
      </c>
      <c r="E150" s="95" t="s">
        <v>239</v>
      </c>
      <c r="F150" s="92" t="s">
        <v>705</v>
      </c>
      <c r="G150" s="90" t="s">
        <v>47</v>
      </c>
      <c r="H150" s="102" t="s">
        <v>508</v>
      </c>
      <c r="I150" s="29" t="s">
        <v>157</v>
      </c>
      <c r="J150" s="32" t="s">
        <v>158</v>
      </c>
      <c r="K150" s="27" t="s">
        <v>149</v>
      </c>
      <c r="L150" s="27" t="s">
        <v>159</v>
      </c>
      <c r="M150" s="27" t="s">
        <v>114</v>
      </c>
      <c r="N150" s="27" t="s">
        <v>130</v>
      </c>
      <c r="O150" s="31" t="s">
        <v>160</v>
      </c>
      <c r="P150" s="109"/>
    </row>
    <row r="151" spans="1:16" s="101" customFormat="1" ht="27.75" customHeight="1">
      <c r="A151" s="132">
        <v>20</v>
      </c>
      <c r="B151" s="108"/>
      <c r="C151" s="90" t="s">
        <v>152</v>
      </c>
      <c r="D151" s="102"/>
      <c r="E151" s="95" t="s">
        <v>239</v>
      </c>
      <c r="F151" s="92" t="s">
        <v>736</v>
      </c>
      <c r="G151" s="90" t="s">
        <v>47</v>
      </c>
      <c r="H151" s="102" t="s">
        <v>727</v>
      </c>
      <c r="I151" s="29" t="s">
        <v>737</v>
      </c>
      <c r="J151" s="32" t="s">
        <v>444</v>
      </c>
      <c r="K151" s="91" t="s">
        <v>51</v>
      </c>
      <c r="L151" s="91" t="s">
        <v>52</v>
      </c>
      <c r="M151" s="27" t="s">
        <v>728</v>
      </c>
      <c r="N151" s="91" t="s">
        <v>62</v>
      </c>
      <c r="O151" s="31" t="s">
        <v>729</v>
      </c>
      <c r="P151" s="109"/>
    </row>
    <row r="152" spans="1:16" s="101" customFormat="1" ht="27" customHeight="1">
      <c r="A152" s="90">
        <v>1</v>
      </c>
      <c r="B152" s="91"/>
      <c r="C152" s="16" t="s">
        <v>212</v>
      </c>
      <c r="D152" s="91">
        <v>10153073</v>
      </c>
      <c r="E152" s="95" t="s">
        <v>164</v>
      </c>
      <c r="F152" s="92" t="s">
        <v>692</v>
      </c>
      <c r="G152" s="90" t="s">
        <v>47</v>
      </c>
      <c r="H152" s="102" t="s">
        <v>576</v>
      </c>
      <c r="I152" s="92" t="s">
        <v>717</v>
      </c>
      <c r="J152" s="93" t="s">
        <v>567</v>
      </c>
      <c r="K152" s="91" t="s">
        <v>260</v>
      </c>
      <c r="L152" s="91" t="s">
        <v>83</v>
      </c>
      <c r="M152" s="91" t="s">
        <v>419</v>
      </c>
      <c r="N152" s="97" t="s">
        <v>461</v>
      </c>
      <c r="O152" s="111" t="s">
        <v>568</v>
      </c>
      <c r="P152" s="90"/>
    </row>
    <row r="153" spans="1:16" s="101" customFormat="1" ht="29.25" customHeight="1">
      <c r="A153" s="90">
        <v>8</v>
      </c>
      <c r="B153" s="90"/>
      <c r="C153" s="90" t="s">
        <v>43</v>
      </c>
      <c r="D153" s="104">
        <v>10038921</v>
      </c>
      <c r="E153" s="105" t="s">
        <v>544</v>
      </c>
      <c r="F153" s="105" t="s">
        <v>656</v>
      </c>
      <c r="G153" s="104" t="s">
        <v>47</v>
      </c>
      <c r="H153" s="110" t="s">
        <v>547</v>
      </c>
      <c r="I153" s="99" t="s">
        <v>657</v>
      </c>
      <c r="J153" s="100" t="s">
        <v>548</v>
      </c>
      <c r="K153" s="91" t="s">
        <v>89</v>
      </c>
      <c r="L153" s="91" t="s">
        <v>321</v>
      </c>
      <c r="M153" s="91" t="s">
        <v>123</v>
      </c>
      <c r="N153" s="91" t="s">
        <v>62</v>
      </c>
      <c r="O153" s="96" t="s">
        <v>549</v>
      </c>
      <c r="P153" s="119"/>
    </row>
    <row r="154" spans="1:16" s="101" customFormat="1" ht="29.25" customHeight="1">
      <c r="A154" s="90">
        <v>9</v>
      </c>
      <c r="B154" s="90"/>
      <c r="C154" s="90" t="s">
        <v>43</v>
      </c>
      <c r="D154" s="104">
        <v>10038921</v>
      </c>
      <c r="E154" s="105" t="s">
        <v>544</v>
      </c>
      <c r="F154" s="105" t="s">
        <v>656</v>
      </c>
      <c r="G154" s="104" t="s">
        <v>47</v>
      </c>
      <c r="H154" s="110" t="s">
        <v>575</v>
      </c>
      <c r="I154" s="99" t="s">
        <v>732</v>
      </c>
      <c r="J154" s="100" t="s">
        <v>564</v>
      </c>
      <c r="K154" s="91" t="s">
        <v>418</v>
      </c>
      <c r="L154" s="91" t="s">
        <v>321</v>
      </c>
      <c r="M154" s="91" t="s">
        <v>463</v>
      </c>
      <c r="N154" s="91" t="s">
        <v>62</v>
      </c>
      <c r="O154" s="96" t="s">
        <v>565</v>
      </c>
      <c r="P154" s="119"/>
    </row>
    <row r="155" spans="1:16" s="101" customFormat="1" ht="29.25" customHeight="1">
      <c r="A155" s="90">
        <v>10</v>
      </c>
      <c r="B155" s="90"/>
      <c r="C155" s="90" t="s">
        <v>43</v>
      </c>
      <c r="D155" s="91">
        <v>10028759</v>
      </c>
      <c r="E155" s="95" t="s">
        <v>539</v>
      </c>
      <c r="F155" s="95" t="s">
        <v>540</v>
      </c>
      <c r="G155" s="90" t="s">
        <v>47</v>
      </c>
      <c r="H155" s="102" t="s">
        <v>541</v>
      </c>
      <c r="I155" s="92" t="s">
        <v>542</v>
      </c>
      <c r="J155" s="93" t="s">
        <v>543</v>
      </c>
      <c r="K155" s="91" t="s">
        <v>350</v>
      </c>
      <c r="L155" s="91" t="s">
        <v>96</v>
      </c>
      <c r="M155" s="91" t="s">
        <v>123</v>
      </c>
      <c r="N155" s="91" t="s">
        <v>62</v>
      </c>
      <c r="O155" s="94" t="s">
        <v>428</v>
      </c>
      <c r="P155" s="90"/>
    </row>
    <row r="156" spans="1:16" s="101" customFormat="1" ht="27" customHeight="1">
      <c r="A156" s="90">
        <v>1</v>
      </c>
      <c r="B156" s="90"/>
      <c r="C156" s="90" t="s">
        <v>553</v>
      </c>
      <c r="D156" s="91">
        <v>10066475</v>
      </c>
      <c r="E156" s="95" t="s">
        <v>555</v>
      </c>
      <c r="F156" s="95" t="s">
        <v>554</v>
      </c>
      <c r="G156" s="90" t="s">
        <v>47</v>
      </c>
      <c r="H156" s="91" t="s">
        <v>556</v>
      </c>
      <c r="I156" s="92" t="s">
        <v>557</v>
      </c>
      <c r="J156" s="93" t="s">
        <v>558</v>
      </c>
      <c r="K156" s="98" t="s">
        <v>80</v>
      </c>
      <c r="L156" s="91" t="s">
        <v>277</v>
      </c>
      <c r="M156" s="91" t="s">
        <v>559</v>
      </c>
      <c r="N156" s="91" t="s">
        <v>115</v>
      </c>
      <c r="O156" s="94" t="s">
        <v>634</v>
      </c>
      <c r="P156" s="90"/>
    </row>
    <row r="157" spans="1:16" s="101" customFormat="1" ht="27" customHeight="1">
      <c r="A157" s="90">
        <v>2</v>
      </c>
      <c r="B157" s="90"/>
      <c r="C157" s="90" t="s">
        <v>553</v>
      </c>
      <c r="D157" s="91">
        <v>10036530</v>
      </c>
      <c r="E157" s="95" t="s">
        <v>85</v>
      </c>
      <c r="F157" s="95" t="s">
        <v>86</v>
      </c>
      <c r="G157" s="90" t="s">
        <v>47</v>
      </c>
      <c r="H157" s="97" t="s">
        <v>432</v>
      </c>
      <c r="I157" s="99" t="s">
        <v>670</v>
      </c>
      <c r="J157" s="100" t="s">
        <v>223</v>
      </c>
      <c r="K157" s="97" t="s">
        <v>89</v>
      </c>
      <c r="L157" s="97" t="s">
        <v>321</v>
      </c>
      <c r="M157" s="97" t="s">
        <v>433</v>
      </c>
      <c r="N157" s="97" t="s">
        <v>62</v>
      </c>
      <c r="O157" s="96" t="s">
        <v>434</v>
      </c>
      <c r="P157" s="90"/>
    </row>
    <row r="158" spans="1:16" s="129" customFormat="1" ht="27" customHeight="1">
      <c r="A158" s="126">
        <v>6</v>
      </c>
      <c r="B158" s="127"/>
      <c r="C158" s="126" t="s">
        <v>212</v>
      </c>
      <c r="D158" s="137">
        <v>10152604</v>
      </c>
      <c r="E158" s="138" t="s">
        <v>745</v>
      </c>
      <c r="F158" s="138" t="s">
        <v>746</v>
      </c>
      <c r="G158" s="134" t="s">
        <v>47</v>
      </c>
      <c r="H158" s="140" t="s">
        <v>794</v>
      </c>
      <c r="I158" s="139" t="s">
        <v>795</v>
      </c>
      <c r="J158" s="135" t="s">
        <v>223</v>
      </c>
      <c r="K158" s="130" t="s">
        <v>796</v>
      </c>
      <c r="L158" s="127" t="s">
        <v>83</v>
      </c>
      <c r="M158" s="130" t="s">
        <v>210</v>
      </c>
      <c r="N158" s="130" t="s">
        <v>797</v>
      </c>
      <c r="O158" s="136" t="s">
        <v>798</v>
      </c>
      <c r="P158" s="126"/>
    </row>
  </sheetData>
  <sheetProtection/>
  <mergeCells count="5">
    <mergeCell ref="A1:P1"/>
    <mergeCell ref="A5:P5"/>
    <mergeCell ref="A6:P6"/>
    <mergeCell ref="O8:P8"/>
    <mergeCell ref="C3:P3"/>
  </mergeCells>
  <hyperlinks>
    <hyperlink ref="D14" r:id="rId1" display="https://data.fei.org/person/Detail.aspx?personFeiID=10168355"/>
    <hyperlink ref="D15" r:id="rId2" display="https://data.fei.org/person/Detail.aspx?personFeiID=10168355"/>
  </hyperlink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"/>
  <sheetViews>
    <sheetView view="pageBreakPreview" zoomScale="75" zoomScaleNormal="75" zoomScaleSheetLayoutView="75" zoomScalePageLayoutView="0" workbookViewId="0" topLeftCell="A2">
      <selection activeCell="A2" sqref="A2:AJ2"/>
    </sheetView>
  </sheetViews>
  <sheetFormatPr defaultColWidth="9.00390625" defaultRowHeight="12.75"/>
  <cols>
    <col min="1" max="1" width="4.625" style="41" customWidth="1"/>
    <col min="2" max="2" width="4.875" style="41" customWidth="1"/>
    <col min="3" max="3" width="12.375" style="41" hidden="1" customWidth="1"/>
    <col min="4" max="4" width="13.25390625" style="41" hidden="1" customWidth="1"/>
    <col min="5" max="5" width="8.375" style="41" customWidth="1"/>
    <col min="6" max="6" width="16.00390625" style="41" customWidth="1"/>
    <col min="7" max="7" width="5.125" style="41" customWidth="1"/>
    <col min="8" max="8" width="14.00390625" style="41" hidden="1" customWidth="1"/>
    <col min="9" max="9" width="14.125" style="41" customWidth="1"/>
    <col min="10" max="10" width="10.625" style="41" customWidth="1"/>
    <col min="11" max="11" width="11.75390625" style="41" customWidth="1"/>
    <col min="12" max="12" width="11.125" style="41" customWidth="1"/>
    <col min="13" max="13" width="7.125" style="41" customWidth="1"/>
    <col min="14" max="14" width="8.875" style="41" customWidth="1"/>
    <col min="15" max="15" width="14.125" style="41" customWidth="1"/>
    <col min="16" max="16" width="7.625" style="41" customWidth="1"/>
    <col min="17" max="17" width="8.25390625" style="41" customWidth="1"/>
    <col min="18" max="18" width="3.75390625" style="41" customWidth="1"/>
    <col min="19" max="19" width="7.625" style="41" customWidth="1"/>
    <col min="20" max="20" width="8.25390625" style="41" customWidth="1"/>
    <col min="21" max="21" width="3.75390625" style="41" customWidth="1"/>
    <col min="22" max="22" width="7.00390625" style="41" customWidth="1"/>
    <col min="23" max="23" width="9.00390625" style="41" customWidth="1"/>
    <col min="24" max="24" width="3.875" style="41" customWidth="1"/>
    <col min="25" max="25" width="7.25390625" style="41" customWidth="1"/>
    <col min="26" max="26" width="8.375" style="41" customWidth="1"/>
    <col min="27" max="27" width="3.875" style="41" customWidth="1"/>
    <col min="28" max="28" width="7.25390625" style="41" customWidth="1"/>
    <col min="29" max="29" width="8.875" style="41" customWidth="1"/>
    <col min="30" max="30" width="3.875" style="41" customWidth="1"/>
    <col min="31" max="31" width="4.375" style="41" customWidth="1"/>
    <col min="32" max="32" width="2.875" style="41" customWidth="1"/>
    <col min="33" max="33" width="4.75390625" style="41" customWidth="1"/>
    <col min="34" max="34" width="7.75390625" style="41" customWidth="1"/>
    <col min="35" max="35" width="10.875" style="41" customWidth="1"/>
    <col min="36" max="36" width="6.2539062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35.25" customHeight="1">
      <c r="A1" s="381" t="s">
        <v>212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42" customHeight="1">
      <c r="A2" s="407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81"/>
      <c r="T3" s="281"/>
      <c r="U3" s="281"/>
      <c r="V3" s="181"/>
      <c r="W3" s="181"/>
      <c r="X3" s="181"/>
      <c r="Y3" s="181"/>
      <c r="Z3" s="181"/>
      <c r="AA3" s="181"/>
      <c r="AB3" s="281"/>
      <c r="AC3" s="281"/>
      <c r="AD3" s="2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924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21" customHeight="1">
      <c r="D6" s="45"/>
      <c r="F6" s="46" t="s">
        <v>386</v>
      </c>
      <c r="G6" s="401" t="s">
        <v>915</v>
      </c>
      <c r="H6" s="401"/>
      <c r="I6" s="401"/>
      <c r="J6" s="401"/>
      <c r="K6" s="401"/>
      <c r="L6" s="401"/>
      <c r="M6" s="401" t="s">
        <v>918</v>
      </c>
      <c r="N6" s="401"/>
      <c r="O6" s="401"/>
      <c r="P6" s="401"/>
      <c r="Q6" s="401"/>
      <c r="R6" s="401"/>
      <c r="AL6" s="48"/>
    </row>
    <row r="7" spans="1:38" s="50" customFormat="1" ht="20.25" customHeight="1">
      <c r="A7" s="49"/>
      <c r="D7" s="45"/>
      <c r="F7" s="45"/>
      <c r="G7" s="401" t="s">
        <v>932</v>
      </c>
      <c r="H7" s="401"/>
      <c r="I7" s="401"/>
      <c r="J7" s="401"/>
      <c r="K7" s="401"/>
      <c r="L7" s="401"/>
      <c r="M7" s="401" t="s">
        <v>905</v>
      </c>
      <c r="N7" s="401"/>
      <c r="O7" s="401"/>
      <c r="P7" s="401"/>
      <c r="Q7" s="401"/>
      <c r="R7" s="401"/>
      <c r="S7" s="52"/>
      <c r="T7" s="52"/>
      <c r="U7" s="52"/>
      <c r="V7" s="52"/>
      <c r="Y7" s="52"/>
      <c r="AB7" s="52"/>
      <c r="AK7" s="54"/>
      <c r="AL7" s="48"/>
    </row>
    <row r="8" spans="7:38" s="50" customFormat="1" ht="20.25" customHeight="1">
      <c r="G8" s="401"/>
      <c r="H8" s="401"/>
      <c r="I8" s="401"/>
      <c r="J8" s="401"/>
      <c r="K8" s="401"/>
      <c r="L8" s="401"/>
      <c r="M8" s="401" t="s">
        <v>947</v>
      </c>
      <c r="N8" s="401"/>
      <c r="O8" s="401"/>
      <c r="P8" s="401"/>
      <c r="Q8" s="401"/>
      <c r="R8" s="401"/>
      <c r="S8" s="52"/>
      <c r="T8" s="52"/>
      <c r="U8" s="52"/>
      <c r="V8" s="52"/>
      <c r="Y8" s="52"/>
      <c r="AB8" s="52"/>
      <c r="AK8" s="44"/>
      <c r="AL8" s="48"/>
    </row>
    <row r="9" spans="7:38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38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4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H10" s="70"/>
      <c r="AJ10" s="288" t="s">
        <v>925</v>
      </c>
      <c r="AK10" s="176"/>
      <c r="AL10" s="48"/>
    </row>
    <row r="11" spans="1:38" ht="24.75" customHeight="1">
      <c r="A11" s="414" t="s">
        <v>400</v>
      </c>
      <c r="B11" s="408" t="s">
        <v>29</v>
      </c>
      <c r="C11" s="409" t="s">
        <v>917</v>
      </c>
      <c r="D11" s="408" t="s">
        <v>31</v>
      </c>
      <c r="E11" s="408" t="s">
        <v>32</v>
      </c>
      <c r="F11" s="410" t="s">
        <v>33</v>
      </c>
      <c r="G11" s="408" t="s">
        <v>34</v>
      </c>
      <c r="H11" s="408" t="s">
        <v>35</v>
      </c>
      <c r="I11" s="410" t="s">
        <v>387</v>
      </c>
      <c r="J11" s="410" t="s">
        <v>37</v>
      </c>
      <c r="K11" s="410" t="s">
        <v>38</v>
      </c>
      <c r="L11" s="410" t="s">
        <v>39</v>
      </c>
      <c r="M11" s="410" t="s">
        <v>40</v>
      </c>
      <c r="N11" s="409" t="s">
        <v>41</v>
      </c>
      <c r="O11" s="410" t="s">
        <v>382</v>
      </c>
      <c r="P11" s="413" t="s">
        <v>388</v>
      </c>
      <c r="Q11" s="413"/>
      <c r="R11" s="413"/>
      <c r="S11" s="413" t="s">
        <v>938</v>
      </c>
      <c r="T11" s="413"/>
      <c r="U11" s="413"/>
      <c r="V11" s="409" t="s">
        <v>390</v>
      </c>
      <c r="W11" s="409"/>
      <c r="X11" s="409"/>
      <c r="Y11" s="413" t="s">
        <v>391</v>
      </c>
      <c r="Z11" s="413"/>
      <c r="AA11" s="413"/>
      <c r="AB11" s="413" t="s">
        <v>939</v>
      </c>
      <c r="AC11" s="413"/>
      <c r="AD11" s="413"/>
      <c r="AE11" s="412" t="s">
        <v>393</v>
      </c>
      <c r="AF11" s="412" t="s">
        <v>394</v>
      </c>
      <c r="AG11" s="412" t="s">
        <v>395</v>
      </c>
      <c r="AH11" s="411" t="s">
        <v>396</v>
      </c>
      <c r="AI11" s="411" t="s">
        <v>397</v>
      </c>
      <c r="AJ11" s="412" t="s">
        <v>402</v>
      </c>
      <c r="AL11" s="48"/>
    </row>
    <row r="12" spans="1:38" ht="48" customHeight="1">
      <c r="A12" s="414"/>
      <c r="B12" s="408"/>
      <c r="C12" s="409"/>
      <c r="D12" s="408"/>
      <c r="E12" s="408"/>
      <c r="F12" s="410"/>
      <c r="G12" s="408"/>
      <c r="H12" s="408"/>
      <c r="I12" s="409"/>
      <c r="J12" s="410"/>
      <c r="K12" s="410"/>
      <c r="L12" s="410"/>
      <c r="M12" s="410"/>
      <c r="N12" s="409"/>
      <c r="O12" s="410"/>
      <c r="P12" s="290" t="s">
        <v>398</v>
      </c>
      <c r="Q12" s="290" t="s">
        <v>399</v>
      </c>
      <c r="R12" s="291" t="s">
        <v>400</v>
      </c>
      <c r="S12" s="290" t="s">
        <v>398</v>
      </c>
      <c r="T12" s="290" t="s">
        <v>399</v>
      </c>
      <c r="U12" s="291" t="s">
        <v>400</v>
      </c>
      <c r="V12" s="290" t="s">
        <v>398</v>
      </c>
      <c r="W12" s="290" t="s">
        <v>399</v>
      </c>
      <c r="X12" s="291" t="s">
        <v>400</v>
      </c>
      <c r="Y12" s="290" t="s">
        <v>398</v>
      </c>
      <c r="Z12" s="290" t="s">
        <v>399</v>
      </c>
      <c r="AA12" s="291" t="s">
        <v>400</v>
      </c>
      <c r="AB12" s="290" t="s">
        <v>398</v>
      </c>
      <c r="AC12" s="290" t="s">
        <v>399</v>
      </c>
      <c r="AD12" s="291" t="s">
        <v>400</v>
      </c>
      <c r="AE12" s="412"/>
      <c r="AF12" s="412"/>
      <c r="AG12" s="412"/>
      <c r="AH12" s="411"/>
      <c r="AI12" s="411"/>
      <c r="AJ12" s="412"/>
      <c r="AL12" s="48"/>
    </row>
    <row r="13" spans="1:39" s="62" customFormat="1" ht="54.75" customHeight="1">
      <c r="A13" s="292">
        <v>1</v>
      </c>
      <c r="B13" s="289">
        <v>404</v>
      </c>
      <c r="C13" s="313" t="s">
        <v>212</v>
      </c>
      <c r="D13" s="314">
        <v>10136777</v>
      </c>
      <c r="E13" s="315" t="s">
        <v>144</v>
      </c>
      <c r="F13" s="315" t="s">
        <v>802</v>
      </c>
      <c r="G13" s="316" t="s">
        <v>47</v>
      </c>
      <c r="H13" s="314" t="s">
        <v>472</v>
      </c>
      <c r="I13" s="317" t="s">
        <v>248</v>
      </c>
      <c r="J13" s="318" t="s">
        <v>800</v>
      </c>
      <c r="K13" s="314" t="s">
        <v>216</v>
      </c>
      <c r="L13" s="314" t="s">
        <v>96</v>
      </c>
      <c r="M13" s="314" t="s">
        <v>245</v>
      </c>
      <c r="N13" s="314" t="s">
        <v>130</v>
      </c>
      <c r="O13" s="319" t="s">
        <v>246</v>
      </c>
      <c r="P13" s="301">
        <v>265.5</v>
      </c>
      <c r="Q13" s="320">
        <f>ROUND(P13/3.7,3)</f>
        <v>71.757</v>
      </c>
      <c r="R13" s="303">
        <f>RANK(Q13,Q$13:Q$17,0)</f>
        <v>1</v>
      </c>
      <c r="S13" s="301">
        <v>269.5</v>
      </c>
      <c r="T13" s="320">
        <f>ROUND(S13/3.7,3)</f>
        <v>72.838</v>
      </c>
      <c r="U13" s="303">
        <f>RANK(T13,T$13:T$17,0)</f>
        <v>1</v>
      </c>
      <c r="V13" s="308">
        <v>259.5</v>
      </c>
      <c r="W13" s="320">
        <f>ROUND(V13/3.7,3)</f>
        <v>70.135</v>
      </c>
      <c r="X13" s="303">
        <f>RANK(W13,W$13:W$17,0)</f>
        <v>2</v>
      </c>
      <c r="Y13" s="308">
        <v>262</v>
      </c>
      <c r="Z13" s="320">
        <f>ROUND(Y13/3.7,3)</f>
        <v>70.811</v>
      </c>
      <c r="AA13" s="303">
        <f>RANK(Z13,Z$13:Z$17,0)</f>
        <v>1</v>
      </c>
      <c r="AB13" s="308">
        <v>270</v>
      </c>
      <c r="AC13" s="320">
        <f>ROUND(AB13/3.7,3)</f>
        <v>72.973</v>
      </c>
      <c r="AD13" s="303">
        <f>RANK(AC13,AC$13:AC$17,0)</f>
        <v>1</v>
      </c>
      <c r="AE13" s="309"/>
      <c r="AF13" s="309"/>
      <c r="AG13" s="309"/>
      <c r="AH13" s="321">
        <f>(V13+Y13+P13+S13+AB13)/5</f>
        <v>265.3</v>
      </c>
      <c r="AI13" s="320">
        <f>ROUND(((W13+Z13+Q13+T13+AC13)/5)-((AF13*2)/3.7)-IF($AE13=1,0.5,IF($AE13=2,1.5,0)),3)</f>
        <v>71.703</v>
      </c>
      <c r="AJ13" s="309" t="s">
        <v>900</v>
      </c>
      <c r="AK13" s="63"/>
      <c r="AL13" s="61"/>
      <c r="AM13" s="1"/>
    </row>
    <row r="14" spans="1:39" s="62" customFormat="1" ht="54.75" customHeight="1">
      <c r="A14" s="292">
        <v>2</v>
      </c>
      <c r="B14" s="289">
        <v>402</v>
      </c>
      <c r="C14" s="313" t="s">
        <v>212</v>
      </c>
      <c r="D14" s="314">
        <v>10141044</v>
      </c>
      <c r="E14" s="315" t="s">
        <v>589</v>
      </c>
      <c r="F14" s="315" t="s">
        <v>699</v>
      </c>
      <c r="G14" s="316" t="s">
        <v>47</v>
      </c>
      <c r="H14" s="314" t="s">
        <v>590</v>
      </c>
      <c r="I14" s="317" t="s">
        <v>591</v>
      </c>
      <c r="J14" s="318" t="s">
        <v>592</v>
      </c>
      <c r="K14" s="314" t="s">
        <v>260</v>
      </c>
      <c r="L14" s="314" t="s">
        <v>83</v>
      </c>
      <c r="M14" s="314" t="s">
        <v>84</v>
      </c>
      <c r="N14" s="314" t="s">
        <v>130</v>
      </c>
      <c r="O14" s="319" t="s">
        <v>593</v>
      </c>
      <c r="P14" s="301">
        <v>252.5</v>
      </c>
      <c r="Q14" s="320">
        <f>ROUND(P14/3.7,3)</f>
        <v>68.243</v>
      </c>
      <c r="R14" s="303">
        <f>RANK(Q14,Q$13:Q$17,0)</f>
        <v>2</v>
      </c>
      <c r="S14" s="301">
        <v>261.5</v>
      </c>
      <c r="T14" s="320">
        <f>ROUND(S14/3.7,3)</f>
        <v>70.676</v>
      </c>
      <c r="U14" s="303">
        <f>RANK(T14,T$13:T$17,0)</f>
        <v>2</v>
      </c>
      <c r="V14" s="308">
        <v>266</v>
      </c>
      <c r="W14" s="320">
        <f>ROUND(V14/3.7,3)</f>
        <v>71.892</v>
      </c>
      <c r="X14" s="303">
        <f>RANK(W14,W$13:W$17,0)</f>
        <v>1</v>
      </c>
      <c r="Y14" s="308">
        <v>250.5</v>
      </c>
      <c r="Z14" s="320">
        <f>ROUND(Y14/3.7,3)</f>
        <v>67.703</v>
      </c>
      <c r="AA14" s="303">
        <f>RANK(Z14,Z$13:Z$17,0)</f>
        <v>2</v>
      </c>
      <c r="AB14" s="308">
        <v>252.5</v>
      </c>
      <c r="AC14" s="320">
        <f>ROUND(AB14/3.7,3)</f>
        <v>68.243</v>
      </c>
      <c r="AD14" s="303">
        <f>RANK(AC14,AC$13:AC$17,0)</f>
        <v>2</v>
      </c>
      <c r="AE14" s="309"/>
      <c r="AF14" s="309"/>
      <c r="AG14" s="309"/>
      <c r="AH14" s="321">
        <f>(V14+Y14+P14+S14+AB14)/5</f>
        <v>256.6</v>
      </c>
      <c r="AI14" s="320">
        <f>ROUND(((W14+Z14+Q14+T14+AC14)/5)-((AF14*2)/3.7)-IF($AE14=1,0.5,IF($AE14=2,1.5,0)),3)</f>
        <v>69.351</v>
      </c>
      <c r="AJ14" s="309" t="s">
        <v>900</v>
      </c>
      <c r="AK14" s="63"/>
      <c r="AL14" s="61"/>
      <c r="AM14" s="1"/>
    </row>
    <row r="15" spans="1:39" s="62" customFormat="1" ht="54.75" customHeight="1">
      <c r="A15" s="292">
        <v>3</v>
      </c>
      <c r="B15" s="289">
        <v>403</v>
      </c>
      <c r="C15" s="313" t="s">
        <v>212</v>
      </c>
      <c r="D15" s="314">
        <v>10136244</v>
      </c>
      <c r="E15" s="315" t="s">
        <v>610</v>
      </c>
      <c r="F15" s="315" t="s">
        <v>701</v>
      </c>
      <c r="G15" s="316" t="s">
        <v>47</v>
      </c>
      <c r="H15" s="314" t="s">
        <v>866</v>
      </c>
      <c r="I15" s="317" t="s">
        <v>867</v>
      </c>
      <c r="J15" s="318" t="s">
        <v>799</v>
      </c>
      <c r="K15" s="314" t="s">
        <v>801</v>
      </c>
      <c r="L15" s="314" t="s">
        <v>512</v>
      </c>
      <c r="M15" s="314" t="s">
        <v>751</v>
      </c>
      <c r="N15" s="314" t="s">
        <v>142</v>
      </c>
      <c r="O15" s="319" t="s">
        <v>760</v>
      </c>
      <c r="P15" s="301">
        <v>233.5</v>
      </c>
      <c r="Q15" s="320">
        <f>ROUND(P15/3.7,3)</f>
        <v>63.108</v>
      </c>
      <c r="R15" s="303">
        <f>RANK(Q15,Q$13:Q$17,0)</f>
        <v>3</v>
      </c>
      <c r="S15" s="301">
        <v>242</v>
      </c>
      <c r="T15" s="320">
        <f>ROUND(S15/3.7,3)</f>
        <v>65.405</v>
      </c>
      <c r="U15" s="303">
        <f>RANK(T15,T$13:T$17,0)</f>
        <v>3</v>
      </c>
      <c r="V15" s="308">
        <v>237.5</v>
      </c>
      <c r="W15" s="320">
        <f>ROUND(V15/3.7,3)</f>
        <v>64.189</v>
      </c>
      <c r="X15" s="303">
        <f>RANK(W15,W$13:W$17,0)</f>
        <v>3</v>
      </c>
      <c r="Y15" s="308">
        <v>233.5</v>
      </c>
      <c r="Z15" s="320">
        <f>ROUND(Y15/3.7,3)</f>
        <v>63.108</v>
      </c>
      <c r="AA15" s="303">
        <f>RANK(Z15,Z$13:Z$17,0)</f>
        <v>3</v>
      </c>
      <c r="AB15" s="308">
        <v>234</v>
      </c>
      <c r="AC15" s="320">
        <f>ROUND(AB15/3.7,3)</f>
        <v>63.243</v>
      </c>
      <c r="AD15" s="303">
        <f>RANK(AC15,AC$13:AC$17,0)</f>
        <v>3</v>
      </c>
      <c r="AE15" s="309"/>
      <c r="AF15" s="309"/>
      <c r="AG15" s="309"/>
      <c r="AH15" s="321">
        <f>(V15+Y15+P15+S15+AB15)/5</f>
        <v>236.1</v>
      </c>
      <c r="AI15" s="320">
        <f>ROUND(((W15+Z15+Q15+T15+AC15)/5)-((AF15*2)/3.7)-IF($AE15=1,0.5,IF($AE15=2,1.5,0)),3)</f>
        <v>63.811</v>
      </c>
      <c r="AJ15" s="309" t="s">
        <v>900</v>
      </c>
      <c r="AK15" s="63"/>
      <c r="AL15" s="61"/>
      <c r="AM15" s="1"/>
    </row>
    <row r="16" spans="1:39" s="62" customFormat="1" ht="54.75" customHeight="1">
      <c r="A16" s="292">
        <v>4</v>
      </c>
      <c r="B16" s="289">
        <v>400</v>
      </c>
      <c r="C16" s="313" t="s">
        <v>212</v>
      </c>
      <c r="D16" s="314">
        <v>10153409</v>
      </c>
      <c r="E16" s="315" t="s">
        <v>249</v>
      </c>
      <c r="F16" s="315" t="s">
        <v>698</v>
      </c>
      <c r="G16" s="316" t="s">
        <v>47</v>
      </c>
      <c r="H16" s="314" t="s">
        <v>585</v>
      </c>
      <c r="I16" s="317" t="s">
        <v>586</v>
      </c>
      <c r="J16" s="318" t="s">
        <v>587</v>
      </c>
      <c r="K16" s="314" t="s">
        <v>216</v>
      </c>
      <c r="L16" s="314" t="s">
        <v>96</v>
      </c>
      <c r="M16" s="314" t="s">
        <v>210</v>
      </c>
      <c r="N16" s="314" t="s">
        <v>142</v>
      </c>
      <c r="O16" s="319" t="s">
        <v>588</v>
      </c>
      <c r="P16" s="301">
        <v>231.5</v>
      </c>
      <c r="Q16" s="320">
        <f>ROUND(P16/3.7,3)</f>
        <v>62.568</v>
      </c>
      <c r="R16" s="303">
        <f>RANK(Q16,Q$13:Q$17,0)</f>
        <v>4</v>
      </c>
      <c r="S16" s="301">
        <v>225</v>
      </c>
      <c r="T16" s="320">
        <f>ROUND(S16/3.7,3)</f>
        <v>60.811</v>
      </c>
      <c r="U16" s="303">
        <f>RANK(T16,T$13:T$17,0)</f>
        <v>4</v>
      </c>
      <c r="V16" s="308">
        <v>229</v>
      </c>
      <c r="W16" s="320">
        <f>ROUND(V16/3.7,3)</f>
        <v>61.892</v>
      </c>
      <c r="X16" s="303">
        <f>RANK(W16,W$13:W$17,0)</f>
        <v>4</v>
      </c>
      <c r="Y16" s="308">
        <v>214</v>
      </c>
      <c r="Z16" s="320">
        <f>ROUND(Y16/3.7,3)</f>
        <v>57.838</v>
      </c>
      <c r="AA16" s="303">
        <f>RANK(Z16,Z$13:Z$17,0)</f>
        <v>4</v>
      </c>
      <c r="AB16" s="308">
        <v>213.5</v>
      </c>
      <c r="AC16" s="320">
        <f>ROUND(AB16/3.7,3)</f>
        <v>57.703</v>
      </c>
      <c r="AD16" s="303">
        <f>RANK(AC16,AC$13:AC$17,0)</f>
        <v>4</v>
      </c>
      <c r="AE16" s="309"/>
      <c r="AF16" s="309"/>
      <c r="AG16" s="309"/>
      <c r="AH16" s="321">
        <f>(V16+Y16+P16+S16+AB16)/5</f>
        <v>222.6</v>
      </c>
      <c r="AI16" s="320">
        <f>ROUND(((W16+Z16+Q16+T16+AC16)/5)-((AF16*2)/3.7)-IF($AE16=1,0.5,IF($AE16=2,1.5,0)),3)</f>
        <v>60.162</v>
      </c>
      <c r="AJ16" s="309" t="s">
        <v>900</v>
      </c>
      <c r="AK16" s="63"/>
      <c r="AL16" s="61"/>
      <c r="AM16" s="1"/>
    </row>
    <row r="17" spans="1:39" s="62" customFormat="1" ht="54.75" customHeight="1">
      <c r="A17" s="292"/>
      <c r="B17" s="289">
        <v>401</v>
      </c>
      <c r="C17" s="313" t="s">
        <v>212</v>
      </c>
      <c r="D17" s="314">
        <v>10153065</v>
      </c>
      <c r="E17" s="315" t="s">
        <v>164</v>
      </c>
      <c r="F17" s="315" t="s">
        <v>700</v>
      </c>
      <c r="G17" s="316" t="s">
        <v>47</v>
      </c>
      <c r="H17" s="314" t="s">
        <v>602</v>
      </c>
      <c r="I17" s="317" t="s">
        <v>669</v>
      </c>
      <c r="J17" s="318" t="s">
        <v>603</v>
      </c>
      <c r="K17" s="314" t="s">
        <v>604</v>
      </c>
      <c r="L17" s="314" t="s">
        <v>605</v>
      </c>
      <c r="M17" s="314" t="s">
        <v>442</v>
      </c>
      <c r="N17" s="314" t="s">
        <v>72</v>
      </c>
      <c r="O17" s="319" t="s">
        <v>606</v>
      </c>
      <c r="P17" s="415" t="s">
        <v>952</v>
      </c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7"/>
      <c r="AK17" s="63"/>
      <c r="AL17" s="61"/>
      <c r="AM17" s="1"/>
    </row>
    <row r="18" spans="1:15" ht="65.25" customHeight="1">
      <c r="A18" s="82" t="s">
        <v>401</v>
      </c>
      <c r="B18" s="68"/>
      <c r="C18" s="68"/>
      <c r="D18" s="177"/>
      <c r="E18" s="68"/>
      <c r="F18" s="68"/>
      <c r="G18" s="177"/>
      <c r="H18" s="177"/>
      <c r="I18" s="177"/>
      <c r="J18" s="177"/>
      <c r="K18" s="400"/>
      <c r="L18" s="400"/>
      <c r="M18" s="400"/>
      <c r="N18" s="400"/>
      <c r="O18" s="400"/>
    </row>
  </sheetData>
  <sheetProtection/>
  <mergeCells count="38">
    <mergeCell ref="K18:O18"/>
    <mergeCell ref="AE11:AE12"/>
    <mergeCell ref="AF11:AF12"/>
    <mergeCell ref="AG11:AG12"/>
    <mergeCell ref="AH11:AH12"/>
    <mergeCell ref="L11:L12"/>
    <mergeCell ref="K11:K12"/>
    <mergeCell ref="P17:AJ17"/>
    <mergeCell ref="AI11:AI12"/>
    <mergeCell ref="AJ11:AJ12"/>
    <mergeCell ref="M11:M12"/>
    <mergeCell ref="N11:N12"/>
    <mergeCell ref="O11:O12"/>
    <mergeCell ref="P11:R11"/>
    <mergeCell ref="V11:X11"/>
    <mergeCell ref="Y11:AA11"/>
    <mergeCell ref="S11:U11"/>
    <mergeCell ref="AB11:AD11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G8:L8"/>
    <mergeCell ref="M8:R8"/>
    <mergeCell ref="A1:AJ1"/>
    <mergeCell ref="A2:AJ2"/>
    <mergeCell ref="A4:AJ4"/>
    <mergeCell ref="A5:AJ5"/>
    <mergeCell ref="G6:L6"/>
    <mergeCell ref="M6:R6"/>
    <mergeCell ref="G7:L7"/>
    <mergeCell ref="M7:R7"/>
  </mergeCells>
  <printOptions/>
  <pageMargins left="0.25" right="0.25" top="0.75" bottom="0.75" header="0.3" footer="0.3"/>
  <pageSetup fitToHeight="0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view="pageBreakPreview" zoomScale="75" zoomScaleNormal="75" zoomScaleSheetLayoutView="75" zoomScalePageLayoutView="0" workbookViewId="0" topLeftCell="A1">
      <selection activeCell="R10" sqref="R10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12.375" style="41" hidden="1" customWidth="1"/>
    <col min="4" max="4" width="13.25390625" style="41" hidden="1" customWidth="1"/>
    <col min="5" max="5" width="7.875" style="41" customWidth="1"/>
    <col min="6" max="6" width="17.625" style="41" customWidth="1"/>
    <col min="7" max="7" width="5.125" style="41" customWidth="1"/>
    <col min="8" max="8" width="14.00390625" style="41" hidden="1" customWidth="1"/>
    <col min="9" max="9" width="15.25390625" style="41" customWidth="1"/>
    <col min="10" max="10" width="16.00390625" style="41" customWidth="1"/>
    <col min="11" max="11" width="10.375" style="41" customWidth="1"/>
    <col min="12" max="12" width="11.75390625" style="41" customWidth="1"/>
    <col min="13" max="13" width="7.125" style="41" customWidth="1"/>
    <col min="14" max="14" width="9.625" style="41" customWidth="1"/>
    <col min="15" max="15" width="11.875" style="41" customWidth="1"/>
    <col min="16" max="16" width="7.125" style="41" customWidth="1"/>
    <col min="17" max="17" width="8.375" style="41" customWidth="1"/>
    <col min="18" max="18" width="3.75390625" style="41" customWidth="1"/>
    <col min="19" max="19" width="7.125" style="41" customWidth="1"/>
    <col min="20" max="20" width="8.375" style="41" customWidth="1"/>
    <col min="21" max="21" width="3.75390625" style="41" customWidth="1"/>
    <col min="22" max="22" width="7.00390625" style="41" customWidth="1"/>
    <col min="23" max="23" width="8.875" style="41" customWidth="1"/>
    <col min="24" max="24" width="3.875" style="41" customWidth="1"/>
    <col min="25" max="25" width="7.125" style="41" customWidth="1"/>
    <col min="26" max="26" width="9.00390625" style="41" customWidth="1"/>
    <col min="27" max="27" width="3.875" style="41" customWidth="1"/>
    <col min="28" max="28" width="7.125" style="41" customWidth="1"/>
    <col min="29" max="29" width="8.75390625" style="41" customWidth="1"/>
    <col min="30" max="30" width="3.875" style="41" customWidth="1"/>
    <col min="31" max="31" width="5.25390625" style="41" customWidth="1"/>
    <col min="32" max="32" width="2.875" style="41" customWidth="1"/>
    <col min="33" max="33" width="6.25390625" style="41" hidden="1" customWidth="1"/>
    <col min="34" max="34" width="7.75390625" style="41" customWidth="1"/>
    <col min="35" max="35" width="9.75390625" style="41" customWidth="1"/>
    <col min="36" max="36" width="7.37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33" customHeight="1">
      <c r="A1" s="381" t="s">
        <v>909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" customHeight="1">
      <c r="A2" s="407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81"/>
      <c r="T3" s="281"/>
      <c r="U3" s="281"/>
      <c r="V3" s="181"/>
      <c r="W3" s="181"/>
      <c r="X3" s="181"/>
      <c r="Y3" s="181"/>
      <c r="Z3" s="181"/>
      <c r="AA3" s="181"/>
      <c r="AB3" s="281"/>
      <c r="AC3" s="281"/>
      <c r="AD3" s="2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926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21" customHeight="1">
      <c r="D6" s="45"/>
      <c r="F6" s="46" t="s">
        <v>386</v>
      </c>
      <c r="G6" s="418" t="s">
        <v>906</v>
      </c>
      <c r="H6" s="418"/>
      <c r="I6" s="418"/>
      <c r="J6" s="418"/>
      <c r="K6" s="418"/>
      <c r="L6" s="418"/>
      <c r="M6" s="401" t="s">
        <v>940</v>
      </c>
      <c r="N6" s="401"/>
      <c r="O6" s="401"/>
      <c r="P6" s="401"/>
      <c r="Q6" s="401"/>
      <c r="R6" s="401"/>
      <c r="AL6" s="48"/>
    </row>
    <row r="7" spans="1:38" s="50" customFormat="1" ht="20.25" customHeight="1">
      <c r="A7" s="49"/>
      <c r="D7" s="45"/>
      <c r="F7" s="45"/>
      <c r="G7" s="401" t="s">
        <v>923</v>
      </c>
      <c r="H7" s="401"/>
      <c r="I7" s="401"/>
      <c r="J7" s="401"/>
      <c r="K7" s="401"/>
      <c r="L7" s="401"/>
      <c r="M7" s="401" t="s">
        <v>946</v>
      </c>
      <c r="N7" s="401"/>
      <c r="O7" s="401"/>
      <c r="P7" s="401"/>
      <c r="Q7" s="401"/>
      <c r="R7" s="401"/>
      <c r="S7" s="52"/>
      <c r="T7" s="52"/>
      <c r="U7" s="52"/>
      <c r="V7" s="52"/>
      <c r="Y7" s="52"/>
      <c r="AB7" s="52"/>
      <c r="AK7" s="54"/>
      <c r="AL7" s="48"/>
    </row>
    <row r="8" spans="7:38" s="50" customFormat="1" ht="20.25" customHeight="1">
      <c r="G8" s="401"/>
      <c r="H8" s="401"/>
      <c r="I8" s="401"/>
      <c r="J8" s="401"/>
      <c r="K8" s="401"/>
      <c r="L8" s="401"/>
      <c r="M8" s="401" t="s">
        <v>921</v>
      </c>
      <c r="N8" s="401"/>
      <c r="O8" s="401"/>
      <c r="P8" s="401"/>
      <c r="Q8" s="401"/>
      <c r="R8" s="401"/>
      <c r="S8" s="52"/>
      <c r="T8" s="52"/>
      <c r="U8" s="52"/>
      <c r="V8" s="52"/>
      <c r="Y8" s="52"/>
      <c r="AB8" s="52"/>
      <c r="AK8" s="44"/>
      <c r="AL8" s="48"/>
    </row>
    <row r="9" spans="7:38" s="50" customFormat="1" ht="10.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38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4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J10" s="288" t="s">
        <v>925</v>
      </c>
      <c r="AK10" s="256"/>
      <c r="AL10" s="48"/>
    </row>
    <row r="11" spans="1:38" ht="24.75" customHeight="1">
      <c r="A11" s="419" t="s">
        <v>400</v>
      </c>
      <c r="B11" s="420" t="s">
        <v>29</v>
      </c>
      <c r="C11" s="421" t="s">
        <v>917</v>
      </c>
      <c r="D11" s="420" t="s">
        <v>31</v>
      </c>
      <c r="E11" s="420" t="s">
        <v>32</v>
      </c>
      <c r="F11" s="422" t="s">
        <v>33</v>
      </c>
      <c r="G11" s="420" t="s">
        <v>34</v>
      </c>
      <c r="H11" s="420" t="s">
        <v>35</v>
      </c>
      <c r="I11" s="422" t="s">
        <v>387</v>
      </c>
      <c r="J11" s="422" t="s">
        <v>37</v>
      </c>
      <c r="K11" s="422" t="s">
        <v>38</v>
      </c>
      <c r="L11" s="422" t="s">
        <v>39</v>
      </c>
      <c r="M11" s="422" t="s">
        <v>40</v>
      </c>
      <c r="N11" s="421" t="s">
        <v>41</v>
      </c>
      <c r="O11" s="422" t="s">
        <v>382</v>
      </c>
      <c r="P11" s="425" t="s">
        <v>388</v>
      </c>
      <c r="Q11" s="425"/>
      <c r="R11" s="425"/>
      <c r="S11" s="425" t="s">
        <v>938</v>
      </c>
      <c r="T11" s="425"/>
      <c r="U11" s="425"/>
      <c r="V11" s="421" t="s">
        <v>390</v>
      </c>
      <c r="W11" s="421"/>
      <c r="X11" s="421"/>
      <c r="Y11" s="425" t="s">
        <v>391</v>
      </c>
      <c r="Z11" s="425"/>
      <c r="AA11" s="425"/>
      <c r="AB11" s="425" t="s">
        <v>939</v>
      </c>
      <c r="AC11" s="425"/>
      <c r="AD11" s="425"/>
      <c r="AE11" s="423" t="s">
        <v>393</v>
      </c>
      <c r="AF11" s="423" t="s">
        <v>394</v>
      </c>
      <c r="AG11" s="423" t="s">
        <v>395</v>
      </c>
      <c r="AH11" s="424" t="s">
        <v>396</v>
      </c>
      <c r="AI11" s="424" t="s">
        <v>397</v>
      </c>
      <c r="AJ11" s="423" t="s">
        <v>402</v>
      </c>
      <c r="AL11" s="48"/>
    </row>
    <row r="12" spans="1:38" ht="48" customHeight="1">
      <c r="A12" s="419"/>
      <c r="B12" s="420"/>
      <c r="C12" s="421"/>
      <c r="D12" s="420"/>
      <c r="E12" s="420"/>
      <c r="F12" s="422"/>
      <c r="G12" s="420"/>
      <c r="H12" s="420"/>
      <c r="I12" s="421"/>
      <c r="J12" s="422"/>
      <c r="K12" s="422"/>
      <c r="L12" s="422"/>
      <c r="M12" s="422"/>
      <c r="N12" s="421"/>
      <c r="O12" s="422"/>
      <c r="P12" s="322" t="s">
        <v>398</v>
      </c>
      <c r="Q12" s="322" t="s">
        <v>399</v>
      </c>
      <c r="R12" s="323" t="s">
        <v>400</v>
      </c>
      <c r="S12" s="322" t="s">
        <v>398</v>
      </c>
      <c r="T12" s="322" t="s">
        <v>399</v>
      </c>
      <c r="U12" s="323" t="s">
        <v>400</v>
      </c>
      <c r="V12" s="322" t="s">
        <v>398</v>
      </c>
      <c r="W12" s="322" t="s">
        <v>399</v>
      </c>
      <c r="X12" s="323" t="s">
        <v>400</v>
      </c>
      <c r="Y12" s="322" t="s">
        <v>398</v>
      </c>
      <c r="Z12" s="322" t="s">
        <v>399</v>
      </c>
      <c r="AA12" s="323" t="s">
        <v>400</v>
      </c>
      <c r="AB12" s="322" t="s">
        <v>398</v>
      </c>
      <c r="AC12" s="322" t="s">
        <v>399</v>
      </c>
      <c r="AD12" s="323" t="s">
        <v>400</v>
      </c>
      <c r="AE12" s="423"/>
      <c r="AF12" s="423"/>
      <c r="AG12" s="423"/>
      <c r="AH12" s="424"/>
      <c r="AI12" s="424"/>
      <c r="AJ12" s="423"/>
      <c r="AL12" s="48"/>
    </row>
    <row r="13" spans="1:39" s="62" customFormat="1" ht="40.5" customHeight="1">
      <c r="A13" s="324">
        <v>1</v>
      </c>
      <c r="B13" s="186">
        <v>205</v>
      </c>
      <c r="C13" s="185" t="s">
        <v>203</v>
      </c>
      <c r="D13" s="186">
        <v>10140865</v>
      </c>
      <c r="E13" s="187" t="s">
        <v>56</v>
      </c>
      <c r="F13" s="196" t="s">
        <v>881</v>
      </c>
      <c r="G13" s="185" t="s">
        <v>47</v>
      </c>
      <c r="H13" s="186" t="s">
        <v>883</v>
      </c>
      <c r="I13" s="196" t="s">
        <v>882</v>
      </c>
      <c r="J13" s="188" t="s">
        <v>884</v>
      </c>
      <c r="K13" s="202" t="s">
        <v>149</v>
      </c>
      <c r="L13" s="186" t="s">
        <v>52</v>
      </c>
      <c r="M13" s="186" t="s">
        <v>97</v>
      </c>
      <c r="N13" s="186" t="s">
        <v>130</v>
      </c>
      <c r="O13" s="188" t="s">
        <v>885</v>
      </c>
      <c r="P13" s="325">
        <v>180</v>
      </c>
      <c r="Q13" s="326">
        <f aca="true" t="shared" si="0" ref="Q13:Q18">ROUND(P13/2.6,3)</f>
        <v>69.231</v>
      </c>
      <c r="R13" s="327">
        <f aca="true" t="shared" si="1" ref="R13:R18">RANK(Q13,Q$13:Q$18,0)</f>
        <v>2</v>
      </c>
      <c r="S13" s="325">
        <v>175.5</v>
      </c>
      <c r="T13" s="326">
        <f aca="true" t="shared" si="2" ref="T13:T18">ROUND(S13/2.6,3)</f>
        <v>67.5</v>
      </c>
      <c r="U13" s="327">
        <f aca="true" t="shared" si="3" ref="U13:U18">RANK(T13,T$13:T$18,0)</f>
        <v>2</v>
      </c>
      <c r="V13" s="328">
        <v>182.5</v>
      </c>
      <c r="W13" s="326">
        <f aca="true" t="shared" si="4" ref="W13:W18">ROUND(V13/2.6,3)</f>
        <v>70.192</v>
      </c>
      <c r="X13" s="327">
        <f aca="true" t="shared" si="5" ref="X13:X18">RANK(W13,W$13:W$18,0)</f>
        <v>1</v>
      </c>
      <c r="Y13" s="328">
        <v>178.5</v>
      </c>
      <c r="Z13" s="326">
        <f aca="true" t="shared" si="6" ref="Z13:Z18">ROUND(Y13/2.6,3)</f>
        <v>68.654</v>
      </c>
      <c r="AA13" s="327">
        <f aca="true" t="shared" si="7" ref="AA13:AA18">RANK(Z13,Z$13:Z$18,0)</f>
        <v>3</v>
      </c>
      <c r="AB13" s="328">
        <v>179</v>
      </c>
      <c r="AC13" s="326">
        <f aca="true" t="shared" si="8" ref="AC13:AC18">ROUND(AB13/2.6,3)</f>
        <v>68.846</v>
      </c>
      <c r="AD13" s="327">
        <f aca="true" t="shared" si="9" ref="AD13:AD18">RANK(AC13,AC$13:AC$18,0)</f>
        <v>1</v>
      </c>
      <c r="AE13" s="329"/>
      <c r="AF13" s="329"/>
      <c r="AG13" s="329"/>
      <c r="AH13" s="330">
        <f aca="true" t="shared" si="10" ref="AH13:AH18">(V13+Y13+P13+S13+AB13)/5</f>
        <v>179.1</v>
      </c>
      <c r="AI13" s="326">
        <f>ROUND(((W13+Z13+Q13+T13+AC13)/5)-((AF13*2)/3.8)-IF($AE13=1,0.5,IF($AE13=2,1.5,0)),3)</f>
        <v>68.885</v>
      </c>
      <c r="AJ13" s="329" t="s">
        <v>900</v>
      </c>
      <c r="AK13" s="63"/>
      <c r="AL13" s="61"/>
      <c r="AM13" s="1"/>
    </row>
    <row r="14" spans="1:39" s="62" customFormat="1" ht="40.5" customHeight="1">
      <c r="A14" s="324">
        <v>2</v>
      </c>
      <c r="B14" s="186">
        <v>203</v>
      </c>
      <c r="C14" s="185" t="s">
        <v>203</v>
      </c>
      <c r="D14" s="186">
        <v>10181646</v>
      </c>
      <c r="E14" s="187" t="s">
        <v>650</v>
      </c>
      <c r="F14" s="196" t="s">
        <v>844</v>
      </c>
      <c r="G14" s="185" t="s">
        <v>47</v>
      </c>
      <c r="H14" s="186" t="s">
        <v>594</v>
      </c>
      <c r="I14" s="196" t="s">
        <v>845</v>
      </c>
      <c r="J14" s="188" t="s">
        <v>223</v>
      </c>
      <c r="K14" s="186" t="s">
        <v>216</v>
      </c>
      <c r="L14" s="186" t="s">
        <v>96</v>
      </c>
      <c r="M14" s="186" t="s">
        <v>84</v>
      </c>
      <c r="N14" s="186" t="s">
        <v>115</v>
      </c>
      <c r="O14" s="188" t="s">
        <v>224</v>
      </c>
      <c r="P14" s="325">
        <v>185.5</v>
      </c>
      <c r="Q14" s="326">
        <f t="shared" si="0"/>
        <v>71.346</v>
      </c>
      <c r="R14" s="327">
        <f t="shared" si="1"/>
        <v>1</v>
      </c>
      <c r="S14" s="325">
        <v>179.5</v>
      </c>
      <c r="T14" s="326">
        <f t="shared" si="2"/>
        <v>69.038</v>
      </c>
      <c r="U14" s="327">
        <f t="shared" si="3"/>
        <v>1</v>
      </c>
      <c r="V14" s="328">
        <v>178</v>
      </c>
      <c r="W14" s="326">
        <f t="shared" si="4"/>
        <v>68.462</v>
      </c>
      <c r="X14" s="327">
        <f t="shared" si="5"/>
        <v>2</v>
      </c>
      <c r="Y14" s="328">
        <v>183</v>
      </c>
      <c r="Z14" s="326">
        <f t="shared" si="6"/>
        <v>70.385</v>
      </c>
      <c r="AA14" s="327">
        <f t="shared" si="7"/>
        <v>1</v>
      </c>
      <c r="AB14" s="328">
        <v>169</v>
      </c>
      <c r="AC14" s="326">
        <f t="shared" si="8"/>
        <v>65</v>
      </c>
      <c r="AD14" s="327">
        <f t="shared" si="9"/>
        <v>4</v>
      </c>
      <c r="AE14" s="329"/>
      <c r="AF14" s="329"/>
      <c r="AG14" s="329"/>
      <c r="AH14" s="330">
        <f t="shared" si="10"/>
        <v>179</v>
      </c>
      <c r="AI14" s="326">
        <f>ROUND(((W14+Z14+Q14+T14+AC14)/5)-((AF14*2)/3.8)-IF($AE14=1,0.5,IF($AE14=2,1.5,0)),3)</f>
        <v>68.846</v>
      </c>
      <c r="AJ14" s="329" t="s">
        <v>900</v>
      </c>
      <c r="AK14" s="63"/>
      <c r="AL14" s="61"/>
      <c r="AM14" s="1"/>
    </row>
    <row r="15" spans="1:39" s="62" customFormat="1" ht="40.5" customHeight="1">
      <c r="A15" s="324">
        <v>3</v>
      </c>
      <c r="B15" s="186">
        <v>201</v>
      </c>
      <c r="C15" s="185" t="s">
        <v>203</v>
      </c>
      <c r="D15" s="186">
        <v>10166576</v>
      </c>
      <c r="E15" s="187" t="s">
        <v>650</v>
      </c>
      <c r="F15" s="196" t="s">
        <v>756</v>
      </c>
      <c r="G15" s="185" t="s">
        <v>47</v>
      </c>
      <c r="H15" s="186" t="s">
        <v>757</v>
      </c>
      <c r="I15" s="196" t="s">
        <v>758</v>
      </c>
      <c r="J15" s="188" t="s">
        <v>368</v>
      </c>
      <c r="K15" s="186" t="s">
        <v>759</v>
      </c>
      <c r="L15" s="186" t="s">
        <v>52</v>
      </c>
      <c r="M15" s="186" t="s">
        <v>429</v>
      </c>
      <c r="N15" s="186" t="s">
        <v>142</v>
      </c>
      <c r="O15" s="188" t="s">
        <v>760</v>
      </c>
      <c r="P15" s="325">
        <v>174</v>
      </c>
      <c r="Q15" s="326">
        <f t="shared" si="0"/>
        <v>66.923</v>
      </c>
      <c r="R15" s="327">
        <f t="shared" si="1"/>
        <v>3</v>
      </c>
      <c r="S15" s="325">
        <v>169.5</v>
      </c>
      <c r="T15" s="326">
        <f t="shared" si="2"/>
        <v>65.192</v>
      </c>
      <c r="U15" s="327">
        <f t="shared" si="3"/>
        <v>4</v>
      </c>
      <c r="V15" s="328">
        <v>164</v>
      </c>
      <c r="W15" s="326">
        <f t="shared" si="4"/>
        <v>63.077</v>
      </c>
      <c r="X15" s="327">
        <f t="shared" si="5"/>
        <v>3</v>
      </c>
      <c r="Y15" s="328">
        <v>179</v>
      </c>
      <c r="Z15" s="326">
        <f t="shared" si="6"/>
        <v>68.846</v>
      </c>
      <c r="AA15" s="327">
        <f t="shared" si="7"/>
        <v>2</v>
      </c>
      <c r="AB15" s="328">
        <v>169.5</v>
      </c>
      <c r="AC15" s="326">
        <f t="shared" si="8"/>
        <v>65.192</v>
      </c>
      <c r="AD15" s="327">
        <f t="shared" si="9"/>
        <v>3</v>
      </c>
      <c r="AE15" s="329"/>
      <c r="AF15" s="329"/>
      <c r="AG15" s="329"/>
      <c r="AH15" s="330">
        <f t="shared" si="10"/>
        <v>171.2</v>
      </c>
      <c r="AI15" s="326">
        <f>ROUND(((W15+Z15+Q15+T15+AC15)/5)-((AF15*2)/3.8)-IF($AE15=1,0.5,IF($AE15=2,1.5,0)),3)</f>
        <v>65.846</v>
      </c>
      <c r="AJ15" s="329" t="s">
        <v>900</v>
      </c>
      <c r="AK15" s="63"/>
      <c r="AL15" s="61"/>
      <c r="AM15" s="1"/>
    </row>
    <row r="16" spans="1:39" s="62" customFormat="1" ht="40.5" customHeight="1">
      <c r="A16" s="324">
        <v>4</v>
      </c>
      <c r="B16" s="186">
        <v>204</v>
      </c>
      <c r="C16" s="185" t="s">
        <v>203</v>
      </c>
      <c r="D16" s="186">
        <v>10182053</v>
      </c>
      <c r="E16" s="187" t="s">
        <v>874</v>
      </c>
      <c r="F16" s="196" t="s">
        <v>875</v>
      </c>
      <c r="G16" s="185" t="s">
        <v>47</v>
      </c>
      <c r="H16" s="186" t="s">
        <v>878</v>
      </c>
      <c r="I16" s="196" t="s">
        <v>880</v>
      </c>
      <c r="J16" s="188" t="s">
        <v>141</v>
      </c>
      <c r="K16" s="186" t="s">
        <v>876</v>
      </c>
      <c r="L16" s="186" t="s">
        <v>83</v>
      </c>
      <c r="M16" s="186" t="s">
        <v>71</v>
      </c>
      <c r="N16" s="192" t="s">
        <v>142</v>
      </c>
      <c r="O16" s="188" t="s">
        <v>195</v>
      </c>
      <c r="P16" s="325">
        <v>162.5</v>
      </c>
      <c r="Q16" s="326">
        <f t="shared" si="0"/>
        <v>62.5</v>
      </c>
      <c r="R16" s="327">
        <f t="shared" si="1"/>
        <v>5</v>
      </c>
      <c r="S16" s="325">
        <v>161.5</v>
      </c>
      <c r="T16" s="326">
        <f t="shared" si="2"/>
        <v>62.115</v>
      </c>
      <c r="U16" s="327">
        <f t="shared" si="3"/>
        <v>6</v>
      </c>
      <c r="V16" s="328">
        <v>163.5</v>
      </c>
      <c r="W16" s="326">
        <f t="shared" si="4"/>
        <v>62.885</v>
      </c>
      <c r="X16" s="327">
        <f t="shared" si="5"/>
        <v>4</v>
      </c>
      <c r="Y16" s="328">
        <v>162</v>
      </c>
      <c r="Z16" s="326">
        <f t="shared" si="6"/>
        <v>62.308</v>
      </c>
      <c r="AA16" s="327">
        <f t="shared" si="7"/>
        <v>5</v>
      </c>
      <c r="AB16" s="328">
        <v>171.5</v>
      </c>
      <c r="AC16" s="326">
        <f t="shared" si="8"/>
        <v>65.962</v>
      </c>
      <c r="AD16" s="327">
        <f t="shared" si="9"/>
        <v>2</v>
      </c>
      <c r="AE16" s="329"/>
      <c r="AF16" s="329"/>
      <c r="AG16" s="329"/>
      <c r="AH16" s="330">
        <f t="shared" si="10"/>
        <v>164.2</v>
      </c>
      <c r="AI16" s="326">
        <f>ROUND(((W16+Z16+Q16+T16+AC16)/5)-((AF16*2)/3.8)-IF($AE16=1,0.5,IF($AE16=2,1.5,0)),3)</f>
        <v>63.154</v>
      </c>
      <c r="AJ16" s="329" t="s">
        <v>900</v>
      </c>
      <c r="AK16" s="63"/>
      <c r="AL16" s="61"/>
      <c r="AM16" s="1"/>
    </row>
    <row r="17" spans="1:39" s="62" customFormat="1" ht="40.5" customHeight="1">
      <c r="A17" s="324">
        <v>5</v>
      </c>
      <c r="B17" s="186">
        <v>200</v>
      </c>
      <c r="C17" s="185" t="s">
        <v>203</v>
      </c>
      <c r="D17" s="186">
        <v>10182051</v>
      </c>
      <c r="E17" s="187" t="s">
        <v>873</v>
      </c>
      <c r="F17" s="196" t="s">
        <v>868</v>
      </c>
      <c r="G17" s="185" t="s">
        <v>47</v>
      </c>
      <c r="H17" s="186" t="s">
        <v>869</v>
      </c>
      <c r="I17" s="196" t="s">
        <v>879</v>
      </c>
      <c r="J17" s="188" t="s">
        <v>870</v>
      </c>
      <c r="K17" s="192" t="s">
        <v>533</v>
      </c>
      <c r="L17" s="186" t="s">
        <v>83</v>
      </c>
      <c r="M17" s="186" t="s">
        <v>84</v>
      </c>
      <c r="N17" s="186" t="s">
        <v>130</v>
      </c>
      <c r="O17" s="188" t="s">
        <v>498</v>
      </c>
      <c r="P17" s="325">
        <v>165.5</v>
      </c>
      <c r="Q17" s="326">
        <f t="shared" si="0"/>
        <v>63.654</v>
      </c>
      <c r="R17" s="327">
        <f t="shared" si="1"/>
        <v>4</v>
      </c>
      <c r="S17" s="325">
        <v>170.5</v>
      </c>
      <c r="T17" s="326">
        <f t="shared" si="2"/>
        <v>65.577</v>
      </c>
      <c r="U17" s="327">
        <f t="shared" si="3"/>
        <v>3</v>
      </c>
      <c r="V17" s="328">
        <v>161</v>
      </c>
      <c r="W17" s="326">
        <f t="shared" si="4"/>
        <v>61.923</v>
      </c>
      <c r="X17" s="327">
        <f t="shared" si="5"/>
        <v>5</v>
      </c>
      <c r="Y17" s="328">
        <v>159.5</v>
      </c>
      <c r="Z17" s="326">
        <f t="shared" si="6"/>
        <v>61.346</v>
      </c>
      <c r="AA17" s="327">
        <f t="shared" si="7"/>
        <v>6</v>
      </c>
      <c r="AB17" s="328">
        <v>163.5</v>
      </c>
      <c r="AC17" s="326">
        <f t="shared" si="8"/>
        <v>62.885</v>
      </c>
      <c r="AD17" s="327">
        <f t="shared" si="9"/>
        <v>5</v>
      </c>
      <c r="AE17" s="329"/>
      <c r="AF17" s="329"/>
      <c r="AG17" s="329"/>
      <c r="AH17" s="330">
        <f t="shared" si="10"/>
        <v>164</v>
      </c>
      <c r="AI17" s="326">
        <f>ROUND(((W17+Z17+Q17+T17+AC17)/5)-((AF17*2)/3.8)-IF($AE17=1,0.5,IF($AE17=2,1.5,0)),3)</f>
        <v>63.077</v>
      </c>
      <c r="AJ17" s="329" t="s">
        <v>900</v>
      </c>
      <c r="AK17" s="63"/>
      <c r="AL17" s="61"/>
      <c r="AM17" s="1"/>
    </row>
    <row r="18" spans="1:39" s="62" customFormat="1" ht="40.5" customHeight="1">
      <c r="A18" s="324">
        <v>6</v>
      </c>
      <c r="B18" s="186">
        <v>202</v>
      </c>
      <c r="C18" s="185" t="s">
        <v>203</v>
      </c>
      <c r="D18" s="186">
        <v>10150650</v>
      </c>
      <c r="E18" s="187" t="s">
        <v>761</v>
      </c>
      <c r="F18" s="196" t="s">
        <v>762</v>
      </c>
      <c r="G18" s="185" t="s">
        <v>47</v>
      </c>
      <c r="H18" s="186" t="s">
        <v>763</v>
      </c>
      <c r="I18" s="196" t="s">
        <v>764</v>
      </c>
      <c r="J18" s="188" t="s">
        <v>765</v>
      </c>
      <c r="K18" s="186" t="s">
        <v>80</v>
      </c>
      <c r="L18" s="186" t="s">
        <v>81</v>
      </c>
      <c r="M18" s="186" t="s">
        <v>431</v>
      </c>
      <c r="N18" s="192" t="s">
        <v>455</v>
      </c>
      <c r="O18" s="188" t="s">
        <v>766</v>
      </c>
      <c r="P18" s="325">
        <v>161.5</v>
      </c>
      <c r="Q18" s="326">
        <f t="shared" si="0"/>
        <v>62.115</v>
      </c>
      <c r="R18" s="327">
        <f t="shared" si="1"/>
        <v>6</v>
      </c>
      <c r="S18" s="325">
        <v>165</v>
      </c>
      <c r="T18" s="326">
        <f t="shared" si="2"/>
        <v>63.462</v>
      </c>
      <c r="U18" s="327">
        <f t="shared" si="3"/>
        <v>5</v>
      </c>
      <c r="V18" s="328">
        <v>161</v>
      </c>
      <c r="W18" s="326">
        <f t="shared" si="4"/>
        <v>61.923</v>
      </c>
      <c r="X18" s="327">
        <f t="shared" si="5"/>
        <v>5</v>
      </c>
      <c r="Y18" s="328">
        <v>169</v>
      </c>
      <c r="Z18" s="326">
        <f t="shared" si="6"/>
        <v>65</v>
      </c>
      <c r="AA18" s="327">
        <f t="shared" si="7"/>
        <v>4</v>
      </c>
      <c r="AB18" s="328">
        <v>152</v>
      </c>
      <c r="AC18" s="326">
        <f t="shared" si="8"/>
        <v>58.462</v>
      </c>
      <c r="AD18" s="327">
        <f t="shared" si="9"/>
        <v>6</v>
      </c>
      <c r="AE18" s="329"/>
      <c r="AF18" s="329"/>
      <c r="AG18" s="329"/>
      <c r="AH18" s="330">
        <f t="shared" si="10"/>
        <v>161.7</v>
      </c>
      <c r="AI18" s="326">
        <f>ROUND(((W18+Z18+Q18+T18+AC18)/5)-((AF18*2)/2.6)-IF($AE18=1,0.5,IF($AE18=2,1.5,0)),3)</f>
        <v>62.192</v>
      </c>
      <c r="AJ18" s="329" t="s">
        <v>900</v>
      </c>
      <c r="AK18" s="63"/>
      <c r="AL18" s="61"/>
      <c r="AM18" s="1"/>
    </row>
    <row r="19" spans="1:15" ht="55.5" customHeight="1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400"/>
      <c r="L19" s="400"/>
      <c r="M19" s="400"/>
      <c r="N19" s="400"/>
      <c r="O19" s="400"/>
    </row>
  </sheetData>
  <sheetProtection/>
  <mergeCells count="37">
    <mergeCell ref="AI11:AI12"/>
    <mergeCell ref="L11:L12"/>
    <mergeCell ref="M11:M12"/>
    <mergeCell ref="N11:N12"/>
    <mergeCell ref="O11:O12"/>
    <mergeCell ref="P11:R11"/>
    <mergeCell ref="V11:X11"/>
    <mergeCell ref="S11:U11"/>
    <mergeCell ref="K19:O19"/>
    <mergeCell ref="Y11:AA11"/>
    <mergeCell ref="AE11:AE12"/>
    <mergeCell ref="AF11:AF12"/>
    <mergeCell ref="AG11:AG12"/>
    <mergeCell ref="K11:K12"/>
    <mergeCell ref="AB11:AD11"/>
    <mergeCell ref="A1:AJ1"/>
    <mergeCell ref="A2:AJ2"/>
    <mergeCell ref="A4:AJ4"/>
    <mergeCell ref="A5:AJ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J11:AJ12"/>
    <mergeCell ref="AH11:AH12"/>
    <mergeCell ref="G6:L6"/>
    <mergeCell ref="M6:R6"/>
    <mergeCell ref="G7:L7"/>
    <mergeCell ref="M7:R7"/>
    <mergeCell ref="G8:L8"/>
    <mergeCell ref="M8:R8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view="pageBreakPreview" zoomScale="75" zoomScaleNormal="75" zoomScaleSheetLayoutView="75" zoomScalePageLayoutView="0" workbookViewId="0" topLeftCell="A20">
      <selection activeCell="P27" sqref="P27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12.875" style="41" hidden="1" customWidth="1"/>
    <col min="4" max="4" width="13.25390625" style="41" hidden="1" customWidth="1"/>
    <col min="5" max="5" width="11.125" style="41" customWidth="1"/>
    <col min="6" max="6" width="13.125" style="41" customWidth="1"/>
    <col min="7" max="7" width="5.125" style="41" customWidth="1"/>
    <col min="8" max="8" width="14.00390625" style="41" hidden="1" customWidth="1"/>
    <col min="9" max="9" width="14.375" style="41" customWidth="1"/>
    <col min="10" max="10" width="13.125" style="41" customWidth="1"/>
    <col min="11" max="11" width="10.375" style="41" customWidth="1"/>
    <col min="12" max="12" width="11.125" style="41" customWidth="1"/>
    <col min="13" max="13" width="7.125" style="41" customWidth="1"/>
    <col min="14" max="14" width="9.00390625" style="41" customWidth="1"/>
    <col min="15" max="15" width="10.875" style="41" customWidth="1"/>
    <col min="16" max="16" width="7.75390625" style="41" customWidth="1"/>
    <col min="17" max="17" width="8.25390625" style="41" customWidth="1"/>
    <col min="18" max="18" width="3.75390625" style="41" customWidth="1"/>
    <col min="19" max="19" width="7.75390625" style="41" customWidth="1"/>
    <col min="20" max="20" width="8.25390625" style="41" customWidth="1"/>
    <col min="21" max="21" width="3.75390625" style="41" customWidth="1"/>
    <col min="22" max="22" width="7.00390625" style="41" customWidth="1"/>
    <col min="23" max="23" width="8.375" style="41" customWidth="1"/>
    <col min="24" max="24" width="3.875" style="41" customWidth="1"/>
    <col min="25" max="25" width="7.75390625" style="41" customWidth="1"/>
    <col min="26" max="26" width="8.25390625" style="41" customWidth="1"/>
    <col min="27" max="27" width="3.875" style="41" customWidth="1"/>
    <col min="28" max="28" width="7.75390625" style="41" customWidth="1"/>
    <col min="29" max="29" width="8.625" style="41" customWidth="1"/>
    <col min="30" max="30" width="3.875" style="41" customWidth="1"/>
    <col min="31" max="31" width="5.00390625" style="41" customWidth="1"/>
    <col min="32" max="32" width="2.875" style="41" customWidth="1"/>
    <col min="33" max="33" width="6.25390625" style="41" hidden="1" customWidth="1"/>
    <col min="34" max="34" width="7.75390625" style="41" customWidth="1"/>
    <col min="35" max="35" width="9.875" style="41" customWidth="1"/>
    <col min="36" max="36" width="8.62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29.25" customHeight="1">
      <c r="A1" s="381" t="s">
        <v>152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4.5" customHeight="1">
      <c r="A2" s="426" t="s">
        <v>364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259"/>
      <c r="AL2" s="259"/>
      <c r="AM2" s="259"/>
      <c r="AN2" s="259"/>
      <c r="AO2" s="259"/>
      <c r="AP2" s="259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8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81"/>
      <c r="T3" s="281"/>
      <c r="U3" s="281"/>
      <c r="V3" s="181"/>
      <c r="W3" s="181"/>
      <c r="X3" s="181"/>
      <c r="Y3" s="181"/>
      <c r="Z3" s="181"/>
      <c r="AA3" s="181"/>
      <c r="AB3" s="281"/>
      <c r="AC3" s="281"/>
      <c r="AD3" s="2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927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21.75" customHeight="1">
      <c r="D6" s="45"/>
      <c r="F6" s="46" t="s">
        <v>386</v>
      </c>
      <c r="G6" s="418" t="s">
        <v>920</v>
      </c>
      <c r="H6" s="418"/>
      <c r="I6" s="418"/>
      <c r="J6" s="418"/>
      <c r="K6" s="418"/>
      <c r="L6" s="418"/>
      <c r="M6" s="401" t="s">
        <v>922</v>
      </c>
      <c r="N6" s="401"/>
      <c r="O6" s="401"/>
      <c r="P6" s="401"/>
      <c r="Q6" s="401"/>
      <c r="R6" s="401"/>
      <c r="S6" s="282"/>
      <c r="T6" s="282"/>
      <c r="U6" s="282"/>
      <c r="AL6" s="48"/>
    </row>
    <row r="7" spans="1:38" s="50" customFormat="1" ht="20.25" customHeight="1">
      <c r="A7" s="49"/>
      <c r="D7" s="45"/>
      <c r="F7" s="45"/>
      <c r="G7" s="401" t="s">
        <v>945</v>
      </c>
      <c r="H7" s="401"/>
      <c r="I7" s="401"/>
      <c r="J7" s="401"/>
      <c r="K7" s="401"/>
      <c r="L7" s="401"/>
      <c r="M7" s="401" t="s">
        <v>933</v>
      </c>
      <c r="N7" s="401"/>
      <c r="O7" s="401"/>
      <c r="P7" s="401"/>
      <c r="Q7" s="401"/>
      <c r="R7" s="401"/>
      <c r="S7" s="282"/>
      <c r="T7" s="282"/>
      <c r="U7" s="282"/>
      <c r="V7" s="232"/>
      <c r="W7" s="233"/>
      <c r="X7" s="233"/>
      <c r="Y7" s="232"/>
      <c r="Z7" s="233"/>
      <c r="AA7" s="233"/>
      <c r="AB7" s="232"/>
      <c r="AC7" s="233"/>
      <c r="AD7" s="233"/>
      <c r="AE7" s="233"/>
      <c r="AF7" s="233"/>
      <c r="AG7" s="233"/>
      <c r="AK7" s="54"/>
      <c r="AL7" s="48"/>
    </row>
    <row r="8" spans="7:38" s="50" customFormat="1" ht="20.25" customHeight="1">
      <c r="G8" s="401"/>
      <c r="H8" s="401"/>
      <c r="I8" s="401"/>
      <c r="J8" s="401"/>
      <c r="K8" s="401"/>
      <c r="L8" s="401"/>
      <c r="M8" s="401" t="s">
        <v>944</v>
      </c>
      <c r="N8" s="401"/>
      <c r="O8" s="401"/>
      <c r="P8" s="401"/>
      <c r="Q8" s="401"/>
      <c r="R8" s="401"/>
      <c r="S8" s="282"/>
      <c r="T8" s="282"/>
      <c r="U8" s="282"/>
      <c r="V8" s="232"/>
      <c r="W8" s="233"/>
      <c r="X8" s="233"/>
      <c r="Y8" s="232"/>
      <c r="Z8" s="233"/>
      <c r="AA8" s="233"/>
      <c r="AB8" s="232"/>
      <c r="AC8" s="233"/>
      <c r="AD8" s="233"/>
      <c r="AE8" s="233"/>
      <c r="AF8" s="233"/>
      <c r="AG8" s="233"/>
      <c r="AK8" s="44"/>
      <c r="AL8" s="48"/>
    </row>
    <row r="9" spans="1:38" s="60" customFormat="1" ht="15" customHeight="1">
      <c r="A9" s="7" t="s">
        <v>27</v>
      </c>
      <c r="B9" s="56"/>
      <c r="C9" s="56"/>
      <c r="D9" s="56"/>
      <c r="E9" s="56"/>
      <c r="F9" s="56"/>
      <c r="G9" s="57"/>
      <c r="H9" s="58"/>
      <c r="I9" s="59"/>
      <c r="J9" s="59"/>
      <c r="K9" s="57"/>
      <c r="L9" s="57"/>
      <c r="N9" s="57"/>
      <c r="O9" s="234"/>
      <c r="P9" s="57"/>
      <c r="Q9" s="57"/>
      <c r="R9" s="57"/>
      <c r="S9" s="57"/>
      <c r="T9" s="57"/>
      <c r="U9" s="57"/>
      <c r="V9" s="57"/>
      <c r="W9" s="57"/>
      <c r="Y9" s="57"/>
      <c r="Z9" s="57"/>
      <c r="AB9" s="57"/>
      <c r="AC9" s="57"/>
      <c r="AE9" s="70"/>
      <c r="AF9" s="70"/>
      <c r="AG9" s="70"/>
      <c r="AH9" s="50"/>
      <c r="AI9" s="403" t="s">
        <v>925</v>
      </c>
      <c r="AJ9" s="403"/>
      <c r="AK9" s="176"/>
      <c r="AL9" s="48"/>
    </row>
    <row r="10" spans="1:38" ht="24.75" customHeight="1">
      <c r="A10" s="420" t="s">
        <v>916</v>
      </c>
      <c r="B10" s="420" t="s">
        <v>29</v>
      </c>
      <c r="C10" s="421" t="s">
        <v>917</v>
      </c>
      <c r="D10" s="420" t="s">
        <v>31</v>
      </c>
      <c r="E10" s="420" t="s">
        <v>32</v>
      </c>
      <c r="F10" s="422" t="s">
        <v>33</v>
      </c>
      <c r="G10" s="420" t="s">
        <v>34</v>
      </c>
      <c r="H10" s="420" t="s">
        <v>35</v>
      </c>
      <c r="I10" s="422" t="s">
        <v>387</v>
      </c>
      <c r="J10" s="422" t="s">
        <v>37</v>
      </c>
      <c r="K10" s="422" t="s">
        <v>38</v>
      </c>
      <c r="L10" s="422" t="s">
        <v>39</v>
      </c>
      <c r="M10" s="422" t="s">
        <v>40</v>
      </c>
      <c r="N10" s="421" t="s">
        <v>41</v>
      </c>
      <c r="O10" s="422" t="s">
        <v>382</v>
      </c>
      <c r="P10" s="425" t="s">
        <v>388</v>
      </c>
      <c r="Q10" s="425"/>
      <c r="R10" s="425"/>
      <c r="S10" s="425" t="s">
        <v>938</v>
      </c>
      <c r="T10" s="425"/>
      <c r="U10" s="425"/>
      <c r="V10" s="421" t="s">
        <v>390</v>
      </c>
      <c r="W10" s="421"/>
      <c r="X10" s="421"/>
      <c r="Y10" s="425" t="s">
        <v>391</v>
      </c>
      <c r="Z10" s="425"/>
      <c r="AA10" s="425"/>
      <c r="AB10" s="425" t="s">
        <v>939</v>
      </c>
      <c r="AC10" s="425"/>
      <c r="AD10" s="425"/>
      <c r="AE10" s="423" t="s">
        <v>393</v>
      </c>
      <c r="AF10" s="423" t="s">
        <v>394</v>
      </c>
      <c r="AG10" s="423" t="s">
        <v>395</v>
      </c>
      <c r="AH10" s="424" t="s">
        <v>396</v>
      </c>
      <c r="AI10" s="424" t="s">
        <v>397</v>
      </c>
      <c r="AJ10" s="423" t="s">
        <v>402</v>
      </c>
      <c r="AL10" s="48"/>
    </row>
    <row r="11" spans="1:38" ht="48" customHeight="1">
      <c r="A11" s="420"/>
      <c r="B11" s="420"/>
      <c r="C11" s="421"/>
      <c r="D11" s="420"/>
      <c r="E11" s="420"/>
      <c r="F11" s="422"/>
      <c r="G11" s="420"/>
      <c r="H11" s="420"/>
      <c r="I11" s="421"/>
      <c r="J11" s="422"/>
      <c r="K11" s="422"/>
      <c r="L11" s="422"/>
      <c r="M11" s="422"/>
      <c r="N11" s="421"/>
      <c r="O11" s="422"/>
      <c r="P11" s="322" t="s">
        <v>398</v>
      </c>
      <c r="Q11" s="322" t="s">
        <v>399</v>
      </c>
      <c r="R11" s="323" t="s">
        <v>400</v>
      </c>
      <c r="S11" s="322" t="s">
        <v>398</v>
      </c>
      <c r="T11" s="322" t="s">
        <v>399</v>
      </c>
      <c r="U11" s="323" t="s">
        <v>400</v>
      </c>
      <c r="V11" s="322" t="s">
        <v>398</v>
      </c>
      <c r="W11" s="322" t="s">
        <v>399</v>
      </c>
      <c r="X11" s="323" t="s">
        <v>400</v>
      </c>
      <c r="Y11" s="322" t="s">
        <v>398</v>
      </c>
      <c r="Z11" s="322" t="s">
        <v>399</v>
      </c>
      <c r="AA11" s="323" t="s">
        <v>400</v>
      </c>
      <c r="AB11" s="322" t="s">
        <v>398</v>
      </c>
      <c r="AC11" s="322" t="s">
        <v>399</v>
      </c>
      <c r="AD11" s="323" t="s">
        <v>400</v>
      </c>
      <c r="AE11" s="423"/>
      <c r="AF11" s="423"/>
      <c r="AG11" s="423"/>
      <c r="AH11" s="424"/>
      <c r="AI11" s="424"/>
      <c r="AJ11" s="423"/>
      <c r="AL11" s="48"/>
    </row>
    <row r="12" spans="1:38" s="62" customFormat="1" ht="43.5" customHeight="1">
      <c r="A12" s="324">
        <v>1</v>
      </c>
      <c r="B12" s="186">
        <v>310</v>
      </c>
      <c r="C12" s="185" t="s">
        <v>152</v>
      </c>
      <c r="D12" s="186">
        <v>10127731</v>
      </c>
      <c r="E12" s="187" t="s">
        <v>239</v>
      </c>
      <c r="F12" s="196" t="s">
        <v>241</v>
      </c>
      <c r="G12" s="185" t="s">
        <v>47</v>
      </c>
      <c r="H12" s="198" t="s">
        <v>848</v>
      </c>
      <c r="I12" s="196" t="s">
        <v>849</v>
      </c>
      <c r="J12" s="199" t="s">
        <v>850</v>
      </c>
      <c r="K12" s="200" t="s">
        <v>851</v>
      </c>
      <c r="L12" s="186" t="s">
        <v>96</v>
      </c>
      <c r="M12" s="186" t="s">
        <v>84</v>
      </c>
      <c r="N12" s="186" t="s">
        <v>115</v>
      </c>
      <c r="O12" s="188" t="s">
        <v>852</v>
      </c>
      <c r="P12" s="325">
        <v>235</v>
      </c>
      <c r="Q12" s="331">
        <f aca="true" t="shared" si="0" ref="Q12:Q26">ROUND(P12/3.4-IF($AE12=1,0.5,IF($AE12=2,1.5,0)),3)</f>
        <v>69.118</v>
      </c>
      <c r="R12" s="327">
        <f aca="true" t="shared" si="1" ref="R12:R26">RANK(Q12,Q$12:Q$26,0)</f>
        <v>1</v>
      </c>
      <c r="S12" s="325">
        <v>251</v>
      </c>
      <c r="T12" s="331">
        <f aca="true" t="shared" si="2" ref="T12:T26">ROUND(S12/3.4-IF($AE12=1,0.5,IF($AE12=2,1.5,0)),3)</f>
        <v>73.824</v>
      </c>
      <c r="U12" s="327">
        <f aca="true" t="shared" si="3" ref="U12:U26">RANK(T12,T$12:T$26,0)</f>
        <v>1</v>
      </c>
      <c r="V12" s="325">
        <v>235.5</v>
      </c>
      <c r="W12" s="331">
        <f aca="true" t="shared" si="4" ref="W12:W26">ROUND(V12/3.4-IF($AE12=1,0.5,IF($AE12=2,1.5,0)),3)</f>
        <v>69.265</v>
      </c>
      <c r="X12" s="327">
        <f aca="true" t="shared" si="5" ref="X12:X26">RANK(W12,W$12:W$26,0)</f>
        <v>1</v>
      </c>
      <c r="Y12" s="325">
        <v>239.5</v>
      </c>
      <c r="Z12" s="331">
        <f aca="true" t="shared" si="6" ref="Z12:Z26">ROUND(Y12/3.4-IF($AE12=1,0.5,IF($AE12=2,1.5,0)),3)</f>
        <v>70.441</v>
      </c>
      <c r="AA12" s="327">
        <f aca="true" t="shared" si="7" ref="AA12:AA26">RANK(Z12,Z$12:Z$26,0)</f>
        <v>1</v>
      </c>
      <c r="AB12" s="325">
        <v>234.5</v>
      </c>
      <c r="AC12" s="331">
        <f aca="true" t="shared" si="8" ref="AC12:AC26">ROUND(AB12/3.4-IF($AE12=1,0.5,IF($AE12=2,1.5,0)),3)</f>
        <v>68.971</v>
      </c>
      <c r="AD12" s="327">
        <f aca="true" t="shared" si="9" ref="AD12:AD26">RANK(AC12,AC$12:AC$26,0)</f>
        <v>3</v>
      </c>
      <c r="AE12" s="332"/>
      <c r="AF12" s="332"/>
      <c r="AG12" s="332"/>
      <c r="AH12" s="330">
        <f aca="true" t="shared" si="10" ref="AH12:AH26">(V12+Y12+P12+S12+AB12)/5</f>
        <v>239.1</v>
      </c>
      <c r="AI12" s="331">
        <f aca="true" t="shared" si="11" ref="AI12:AI26">ROUND(((V12+Y12+P12+S12+AB12)/3.4/5)-IF($AE12=1,0.5,IF($AE12=2,1.5,0)),3)</f>
        <v>70.324</v>
      </c>
      <c r="AJ12" s="332">
        <v>10000</v>
      </c>
      <c r="AK12" s="12"/>
      <c r="AL12" s="61"/>
    </row>
    <row r="13" spans="1:39" s="62" customFormat="1" ht="43.5" customHeight="1">
      <c r="A13" s="324">
        <v>2</v>
      </c>
      <c r="B13" s="186">
        <v>307</v>
      </c>
      <c r="C13" s="185" t="s">
        <v>152</v>
      </c>
      <c r="D13" s="186">
        <v>10141116</v>
      </c>
      <c r="E13" s="187" t="s">
        <v>0</v>
      </c>
      <c r="F13" s="196" t="s">
        <v>1</v>
      </c>
      <c r="G13" s="185" t="s">
        <v>47</v>
      </c>
      <c r="H13" s="186" t="s">
        <v>777</v>
      </c>
      <c r="I13" s="196" t="s">
        <v>778</v>
      </c>
      <c r="J13" s="188" t="s">
        <v>779</v>
      </c>
      <c r="K13" s="192" t="s">
        <v>819</v>
      </c>
      <c r="L13" s="186" t="s">
        <v>222</v>
      </c>
      <c r="M13" s="186" t="s">
        <v>780</v>
      </c>
      <c r="N13" s="186" t="s">
        <v>781</v>
      </c>
      <c r="O13" s="188" t="s">
        <v>782</v>
      </c>
      <c r="P13" s="325">
        <v>231</v>
      </c>
      <c r="Q13" s="331">
        <f t="shared" si="0"/>
        <v>67.941</v>
      </c>
      <c r="R13" s="327">
        <f t="shared" si="1"/>
        <v>3</v>
      </c>
      <c r="S13" s="325">
        <v>228.5</v>
      </c>
      <c r="T13" s="331">
        <f t="shared" si="2"/>
        <v>67.206</v>
      </c>
      <c r="U13" s="327">
        <f t="shared" si="3"/>
        <v>3</v>
      </c>
      <c r="V13" s="325">
        <v>233</v>
      </c>
      <c r="W13" s="331">
        <f t="shared" si="4"/>
        <v>68.529</v>
      </c>
      <c r="X13" s="327">
        <f t="shared" si="5"/>
        <v>3</v>
      </c>
      <c r="Y13" s="325">
        <v>228</v>
      </c>
      <c r="Z13" s="331">
        <f t="shared" si="6"/>
        <v>67.059</v>
      </c>
      <c r="AA13" s="327">
        <f t="shared" si="7"/>
        <v>4</v>
      </c>
      <c r="AB13" s="325">
        <v>234.5</v>
      </c>
      <c r="AC13" s="331">
        <f t="shared" si="8"/>
        <v>68.971</v>
      </c>
      <c r="AD13" s="327">
        <f t="shared" si="9"/>
        <v>3</v>
      </c>
      <c r="AE13" s="332"/>
      <c r="AF13" s="332"/>
      <c r="AG13" s="332"/>
      <c r="AH13" s="330">
        <f t="shared" si="10"/>
        <v>231</v>
      </c>
      <c r="AI13" s="331">
        <f t="shared" si="11"/>
        <v>67.941</v>
      </c>
      <c r="AJ13" s="332">
        <v>8000</v>
      </c>
      <c r="AK13" s="63"/>
      <c r="AL13" s="61"/>
      <c r="AM13" s="1"/>
    </row>
    <row r="14" spans="1:38" s="62" customFormat="1" ht="43.5" customHeight="1">
      <c r="A14" s="324">
        <v>3</v>
      </c>
      <c r="B14" s="186">
        <v>314</v>
      </c>
      <c r="C14" s="185" t="s">
        <v>152</v>
      </c>
      <c r="D14" s="186">
        <v>10141045</v>
      </c>
      <c r="E14" s="187" t="s">
        <v>226</v>
      </c>
      <c r="F14" s="196" t="s">
        <v>611</v>
      </c>
      <c r="G14" s="185" t="s">
        <v>47</v>
      </c>
      <c r="H14" s="198" t="s">
        <v>560</v>
      </c>
      <c r="I14" s="196" t="s">
        <v>561</v>
      </c>
      <c r="J14" s="188" t="s">
        <v>225</v>
      </c>
      <c r="K14" s="186" t="s">
        <v>89</v>
      </c>
      <c r="L14" s="186" t="s">
        <v>83</v>
      </c>
      <c r="M14" s="186" t="s">
        <v>503</v>
      </c>
      <c r="N14" s="192" t="s">
        <v>451</v>
      </c>
      <c r="O14" s="188" t="s">
        <v>520</v>
      </c>
      <c r="P14" s="325">
        <v>230</v>
      </c>
      <c r="Q14" s="331">
        <f t="shared" si="0"/>
        <v>67.647</v>
      </c>
      <c r="R14" s="327">
        <f t="shared" si="1"/>
        <v>5</v>
      </c>
      <c r="S14" s="325">
        <v>240.5</v>
      </c>
      <c r="T14" s="331">
        <f t="shared" si="2"/>
        <v>70.735</v>
      </c>
      <c r="U14" s="327">
        <f t="shared" si="3"/>
        <v>2</v>
      </c>
      <c r="V14" s="325">
        <v>223</v>
      </c>
      <c r="W14" s="331">
        <f t="shared" si="4"/>
        <v>65.588</v>
      </c>
      <c r="X14" s="327">
        <f t="shared" si="5"/>
        <v>6</v>
      </c>
      <c r="Y14" s="325">
        <v>230.5</v>
      </c>
      <c r="Z14" s="331">
        <f t="shared" si="6"/>
        <v>67.794</v>
      </c>
      <c r="AA14" s="327">
        <f t="shared" si="7"/>
        <v>2</v>
      </c>
      <c r="AB14" s="325">
        <v>230.5</v>
      </c>
      <c r="AC14" s="331">
        <f t="shared" si="8"/>
        <v>67.794</v>
      </c>
      <c r="AD14" s="327">
        <f t="shared" si="9"/>
        <v>6</v>
      </c>
      <c r="AE14" s="332"/>
      <c r="AF14" s="332"/>
      <c r="AG14" s="332"/>
      <c r="AH14" s="330">
        <f t="shared" si="10"/>
        <v>230.9</v>
      </c>
      <c r="AI14" s="331">
        <f t="shared" si="11"/>
        <v>67.912</v>
      </c>
      <c r="AJ14" s="332">
        <v>6000</v>
      </c>
      <c r="AK14" s="12"/>
      <c r="AL14" s="61"/>
    </row>
    <row r="15" spans="1:38" s="62" customFormat="1" ht="43.5" customHeight="1">
      <c r="A15" s="324">
        <v>4</v>
      </c>
      <c r="B15" s="186">
        <v>311</v>
      </c>
      <c r="C15" s="185" t="s">
        <v>152</v>
      </c>
      <c r="D15" s="186">
        <v>10161372</v>
      </c>
      <c r="E15" s="187" t="s">
        <v>164</v>
      </c>
      <c r="F15" s="196" t="s">
        <v>762</v>
      </c>
      <c r="G15" s="185" t="s">
        <v>47</v>
      </c>
      <c r="H15" s="186" t="s">
        <v>816</v>
      </c>
      <c r="I15" s="196" t="s">
        <v>817</v>
      </c>
      <c r="J15" s="194" t="s">
        <v>818</v>
      </c>
      <c r="K15" s="192" t="s">
        <v>819</v>
      </c>
      <c r="L15" s="186" t="s">
        <v>222</v>
      </c>
      <c r="M15" s="186" t="s">
        <v>84</v>
      </c>
      <c r="N15" s="186" t="s">
        <v>62</v>
      </c>
      <c r="O15" s="188" t="s">
        <v>820</v>
      </c>
      <c r="P15" s="325">
        <v>226.5</v>
      </c>
      <c r="Q15" s="331">
        <f t="shared" si="0"/>
        <v>66.618</v>
      </c>
      <c r="R15" s="327">
        <f t="shared" si="1"/>
        <v>6</v>
      </c>
      <c r="S15" s="325">
        <v>227</v>
      </c>
      <c r="T15" s="331">
        <f t="shared" si="2"/>
        <v>66.765</v>
      </c>
      <c r="U15" s="327">
        <f t="shared" si="3"/>
        <v>5</v>
      </c>
      <c r="V15" s="325">
        <v>232.5</v>
      </c>
      <c r="W15" s="331">
        <f t="shared" si="4"/>
        <v>68.382</v>
      </c>
      <c r="X15" s="327">
        <f t="shared" si="5"/>
        <v>4</v>
      </c>
      <c r="Y15" s="325">
        <v>229</v>
      </c>
      <c r="Z15" s="331">
        <f t="shared" si="6"/>
        <v>67.353</v>
      </c>
      <c r="AA15" s="327">
        <f t="shared" si="7"/>
        <v>3</v>
      </c>
      <c r="AB15" s="325">
        <v>237</v>
      </c>
      <c r="AC15" s="331">
        <f t="shared" si="8"/>
        <v>69.706</v>
      </c>
      <c r="AD15" s="327">
        <f t="shared" si="9"/>
        <v>1</v>
      </c>
      <c r="AE15" s="332"/>
      <c r="AF15" s="332"/>
      <c r="AG15" s="332"/>
      <c r="AH15" s="330">
        <f t="shared" si="10"/>
        <v>230.4</v>
      </c>
      <c r="AI15" s="331">
        <f t="shared" si="11"/>
        <v>67.765</v>
      </c>
      <c r="AJ15" s="332">
        <v>4000</v>
      </c>
      <c r="AK15" s="12"/>
      <c r="AL15" s="61"/>
    </row>
    <row r="16" spans="1:38" s="62" customFormat="1" ht="43.5" customHeight="1">
      <c r="A16" s="324">
        <v>5</v>
      </c>
      <c r="B16" s="186">
        <v>308</v>
      </c>
      <c r="C16" s="185" t="s">
        <v>152</v>
      </c>
      <c r="D16" s="186">
        <v>10168018</v>
      </c>
      <c r="E16" s="187" t="s">
        <v>678</v>
      </c>
      <c r="F16" s="196" t="s">
        <v>789</v>
      </c>
      <c r="G16" s="185" t="s">
        <v>748</v>
      </c>
      <c r="H16" s="186" t="s">
        <v>790</v>
      </c>
      <c r="I16" s="196" t="s">
        <v>791</v>
      </c>
      <c r="J16" s="194" t="s">
        <v>792</v>
      </c>
      <c r="K16" s="192" t="s">
        <v>793</v>
      </c>
      <c r="L16" s="186" t="s">
        <v>290</v>
      </c>
      <c r="M16" s="186" t="s">
        <v>151</v>
      </c>
      <c r="N16" s="186" t="s">
        <v>62</v>
      </c>
      <c r="O16" s="188" t="s">
        <v>195</v>
      </c>
      <c r="P16" s="325">
        <v>231</v>
      </c>
      <c r="Q16" s="331">
        <f t="shared" si="0"/>
        <v>67.941</v>
      </c>
      <c r="R16" s="327">
        <f t="shared" si="1"/>
        <v>3</v>
      </c>
      <c r="S16" s="325">
        <v>227.5</v>
      </c>
      <c r="T16" s="331">
        <f t="shared" si="2"/>
        <v>66.912</v>
      </c>
      <c r="U16" s="327">
        <f t="shared" si="3"/>
        <v>4</v>
      </c>
      <c r="V16" s="325">
        <v>233.5</v>
      </c>
      <c r="W16" s="331">
        <f t="shared" si="4"/>
        <v>68.676</v>
      </c>
      <c r="X16" s="327">
        <f t="shared" si="5"/>
        <v>2</v>
      </c>
      <c r="Y16" s="325">
        <v>226.5</v>
      </c>
      <c r="Z16" s="331">
        <f t="shared" si="6"/>
        <v>66.618</v>
      </c>
      <c r="AA16" s="327">
        <f t="shared" si="7"/>
        <v>6</v>
      </c>
      <c r="AB16" s="325">
        <v>231.5</v>
      </c>
      <c r="AC16" s="331">
        <f t="shared" si="8"/>
        <v>68.088</v>
      </c>
      <c r="AD16" s="327">
        <f t="shared" si="9"/>
        <v>5</v>
      </c>
      <c r="AE16" s="332"/>
      <c r="AF16" s="332"/>
      <c r="AG16" s="332"/>
      <c r="AH16" s="330">
        <f t="shared" si="10"/>
        <v>230</v>
      </c>
      <c r="AI16" s="331">
        <f t="shared" si="11"/>
        <v>67.647</v>
      </c>
      <c r="AJ16" s="332">
        <v>2000</v>
      </c>
      <c r="AK16" s="12"/>
      <c r="AL16" s="61"/>
    </row>
    <row r="17" spans="1:38" s="62" customFormat="1" ht="43.5" customHeight="1">
      <c r="A17" s="324">
        <v>6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325">
        <v>221</v>
      </c>
      <c r="Q17" s="331">
        <f t="shared" si="0"/>
        <v>65</v>
      </c>
      <c r="R17" s="327">
        <f t="shared" si="1"/>
        <v>9</v>
      </c>
      <c r="S17" s="325">
        <v>225.5</v>
      </c>
      <c r="T17" s="331">
        <f t="shared" si="2"/>
        <v>66.324</v>
      </c>
      <c r="U17" s="327">
        <f t="shared" si="3"/>
        <v>6</v>
      </c>
      <c r="V17" s="325">
        <v>218.5</v>
      </c>
      <c r="W17" s="331">
        <f t="shared" si="4"/>
        <v>64.265</v>
      </c>
      <c r="X17" s="327">
        <f t="shared" si="5"/>
        <v>9</v>
      </c>
      <c r="Y17" s="325">
        <v>228</v>
      </c>
      <c r="Z17" s="331">
        <f t="shared" si="6"/>
        <v>67.059</v>
      </c>
      <c r="AA17" s="327">
        <f t="shared" si="7"/>
        <v>4</v>
      </c>
      <c r="AB17" s="325">
        <v>236.5</v>
      </c>
      <c r="AC17" s="331">
        <f t="shared" si="8"/>
        <v>69.559</v>
      </c>
      <c r="AD17" s="327">
        <f t="shared" si="9"/>
        <v>2</v>
      </c>
      <c r="AE17" s="329"/>
      <c r="AF17" s="329"/>
      <c r="AG17" s="329"/>
      <c r="AH17" s="330">
        <f t="shared" si="10"/>
        <v>225.9</v>
      </c>
      <c r="AI17" s="331">
        <f t="shared" si="11"/>
        <v>66.441</v>
      </c>
      <c r="AJ17" s="329" t="s">
        <v>900</v>
      </c>
      <c r="AK17" s="12"/>
      <c r="AL17" s="61"/>
    </row>
    <row r="18" spans="1:38" s="62" customFormat="1" ht="43.5" customHeight="1">
      <c r="A18" s="324">
        <v>7</v>
      </c>
      <c r="B18" s="186">
        <v>305</v>
      </c>
      <c r="C18" s="185" t="s">
        <v>152</v>
      </c>
      <c r="D18" s="186">
        <v>10136244</v>
      </c>
      <c r="E18" s="187" t="s">
        <v>610</v>
      </c>
      <c r="F18" s="196" t="s">
        <v>701</v>
      </c>
      <c r="G18" s="185" t="s">
        <v>47</v>
      </c>
      <c r="H18" s="186" t="s">
        <v>597</v>
      </c>
      <c r="I18" s="196" t="s">
        <v>598</v>
      </c>
      <c r="J18" s="188" t="s">
        <v>587</v>
      </c>
      <c r="K18" s="192" t="s">
        <v>863</v>
      </c>
      <c r="L18" s="186" t="s">
        <v>96</v>
      </c>
      <c r="M18" s="186" t="s">
        <v>84</v>
      </c>
      <c r="N18" s="186" t="s">
        <v>115</v>
      </c>
      <c r="O18" s="188" t="s">
        <v>499</v>
      </c>
      <c r="P18" s="325">
        <v>231.5</v>
      </c>
      <c r="Q18" s="331">
        <f t="shared" si="0"/>
        <v>68.088</v>
      </c>
      <c r="R18" s="327">
        <f t="shared" si="1"/>
        <v>2</v>
      </c>
      <c r="S18" s="325">
        <v>214</v>
      </c>
      <c r="T18" s="331">
        <f t="shared" si="2"/>
        <v>62.941</v>
      </c>
      <c r="U18" s="327">
        <f t="shared" si="3"/>
        <v>9</v>
      </c>
      <c r="V18" s="325">
        <v>219</v>
      </c>
      <c r="W18" s="331">
        <f t="shared" si="4"/>
        <v>64.412</v>
      </c>
      <c r="X18" s="327">
        <f t="shared" si="5"/>
        <v>8</v>
      </c>
      <c r="Y18" s="325">
        <v>221</v>
      </c>
      <c r="Z18" s="331">
        <f t="shared" si="6"/>
        <v>65</v>
      </c>
      <c r="AA18" s="327">
        <f t="shared" si="7"/>
        <v>7</v>
      </c>
      <c r="AB18" s="325">
        <v>229</v>
      </c>
      <c r="AC18" s="331">
        <f t="shared" si="8"/>
        <v>67.353</v>
      </c>
      <c r="AD18" s="327">
        <f t="shared" si="9"/>
        <v>7</v>
      </c>
      <c r="AE18" s="332"/>
      <c r="AF18" s="332"/>
      <c r="AG18" s="332"/>
      <c r="AH18" s="330">
        <f t="shared" si="10"/>
        <v>222.9</v>
      </c>
      <c r="AI18" s="331">
        <f t="shared" si="11"/>
        <v>65.559</v>
      </c>
      <c r="AJ18" s="329" t="s">
        <v>900</v>
      </c>
      <c r="AK18" s="12"/>
      <c r="AL18" s="61"/>
    </row>
    <row r="19" spans="1:39" s="62" customFormat="1" ht="43.5" customHeight="1">
      <c r="A19" s="324">
        <v>8</v>
      </c>
      <c r="B19" s="186">
        <v>301</v>
      </c>
      <c r="C19" s="185" t="s">
        <v>152</v>
      </c>
      <c r="D19" s="186">
        <v>10161375</v>
      </c>
      <c r="E19" s="187" t="s">
        <v>678</v>
      </c>
      <c r="F19" s="196" t="s">
        <v>841</v>
      </c>
      <c r="G19" s="185" t="s">
        <v>438</v>
      </c>
      <c r="H19" s="198" t="s">
        <v>842</v>
      </c>
      <c r="I19" s="196" t="s">
        <v>843</v>
      </c>
      <c r="J19" s="199" t="s">
        <v>956</v>
      </c>
      <c r="K19" s="186" t="s">
        <v>128</v>
      </c>
      <c r="L19" s="186" t="s">
        <v>825</v>
      </c>
      <c r="M19" s="186" t="s">
        <v>210</v>
      </c>
      <c r="N19" s="186" t="s">
        <v>130</v>
      </c>
      <c r="O19" s="188" t="s">
        <v>478</v>
      </c>
      <c r="P19" s="325">
        <v>217</v>
      </c>
      <c r="Q19" s="331">
        <f t="shared" si="0"/>
        <v>63.824</v>
      </c>
      <c r="R19" s="327">
        <f t="shared" si="1"/>
        <v>10</v>
      </c>
      <c r="S19" s="325">
        <v>216.5</v>
      </c>
      <c r="T19" s="331">
        <f t="shared" si="2"/>
        <v>63.676</v>
      </c>
      <c r="U19" s="327">
        <f t="shared" si="3"/>
        <v>8</v>
      </c>
      <c r="V19" s="325">
        <v>228</v>
      </c>
      <c r="W19" s="331">
        <f t="shared" si="4"/>
        <v>67.059</v>
      </c>
      <c r="X19" s="327">
        <f t="shared" si="5"/>
        <v>5</v>
      </c>
      <c r="Y19" s="325">
        <v>221</v>
      </c>
      <c r="Z19" s="331">
        <f t="shared" si="6"/>
        <v>65</v>
      </c>
      <c r="AA19" s="327">
        <f t="shared" si="7"/>
        <v>7</v>
      </c>
      <c r="AB19" s="325">
        <v>225.5</v>
      </c>
      <c r="AC19" s="331">
        <f t="shared" si="8"/>
        <v>66.324</v>
      </c>
      <c r="AD19" s="327">
        <f t="shared" si="9"/>
        <v>9</v>
      </c>
      <c r="AE19" s="332"/>
      <c r="AF19" s="332"/>
      <c r="AG19" s="332"/>
      <c r="AH19" s="330">
        <f t="shared" si="10"/>
        <v>221.6</v>
      </c>
      <c r="AI19" s="331">
        <f t="shared" si="11"/>
        <v>65.176</v>
      </c>
      <c r="AJ19" s="329" t="s">
        <v>900</v>
      </c>
      <c r="AK19" s="12"/>
      <c r="AL19" s="61"/>
      <c r="AM19" s="1"/>
    </row>
    <row r="20" spans="1:38" s="62" customFormat="1" ht="43.5" customHeight="1">
      <c r="A20" s="324">
        <v>9</v>
      </c>
      <c r="B20" s="186">
        <v>302</v>
      </c>
      <c r="C20" s="185" t="s">
        <v>152</v>
      </c>
      <c r="D20" s="186">
        <v>10179126</v>
      </c>
      <c r="E20" s="187" t="s">
        <v>833</v>
      </c>
      <c r="F20" s="196" t="s">
        <v>827</v>
      </c>
      <c r="G20" s="185" t="s">
        <v>438</v>
      </c>
      <c r="H20" s="198" t="s">
        <v>828</v>
      </c>
      <c r="I20" s="196" t="s">
        <v>829</v>
      </c>
      <c r="J20" s="199" t="s">
        <v>830</v>
      </c>
      <c r="K20" s="192" t="s">
        <v>857</v>
      </c>
      <c r="L20" s="186" t="s">
        <v>96</v>
      </c>
      <c r="M20" s="186" t="s">
        <v>831</v>
      </c>
      <c r="N20" s="186" t="s">
        <v>115</v>
      </c>
      <c r="O20" s="188" t="s">
        <v>832</v>
      </c>
      <c r="P20" s="325">
        <v>222.5</v>
      </c>
      <c r="Q20" s="331">
        <f t="shared" si="0"/>
        <v>65.441</v>
      </c>
      <c r="R20" s="327">
        <f t="shared" si="1"/>
        <v>8</v>
      </c>
      <c r="S20" s="325">
        <v>221.5</v>
      </c>
      <c r="T20" s="331">
        <f t="shared" si="2"/>
        <v>65.147</v>
      </c>
      <c r="U20" s="327">
        <f t="shared" si="3"/>
        <v>7</v>
      </c>
      <c r="V20" s="325">
        <v>218</v>
      </c>
      <c r="W20" s="331">
        <f t="shared" si="4"/>
        <v>64.118</v>
      </c>
      <c r="X20" s="327">
        <f t="shared" si="5"/>
        <v>10</v>
      </c>
      <c r="Y20" s="325">
        <v>218.5</v>
      </c>
      <c r="Z20" s="331">
        <f t="shared" si="6"/>
        <v>64.265</v>
      </c>
      <c r="AA20" s="327">
        <f t="shared" si="7"/>
        <v>9</v>
      </c>
      <c r="AB20" s="325">
        <v>222.5</v>
      </c>
      <c r="AC20" s="331">
        <f t="shared" si="8"/>
        <v>65.441</v>
      </c>
      <c r="AD20" s="327">
        <f t="shared" si="9"/>
        <v>10</v>
      </c>
      <c r="AE20" s="332"/>
      <c r="AF20" s="332"/>
      <c r="AG20" s="332"/>
      <c r="AH20" s="330">
        <f t="shared" si="10"/>
        <v>220.6</v>
      </c>
      <c r="AI20" s="331">
        <f t="shared" si="11"/>
        <v>64.882</v>
      </c>
      <c r="AJ20" s="329" t="s">
        <v>900</v>
      </c>
      <c r="AK20" s="12"/>
      <c r="AL20" s="61"/>
    </row>
    <row r="21" spans="1:38" s="62" customFormat="1" ht="43.5" customHeight="1">
      <c r="A21" s="324">
        <v>10</v>
      </c>
      <c r="B21" s="186">
        <v>304</v>
      </c>
      <c r="C21" s="185" t="s">
        <v>152</v>
      </c>
      <c r="D21" s="186">
        <v>10080582</v>
      </c>
      <c r="E21" s="187" t="s">
        <v>92</v>
      </c>
      <c r="F21" s="187" t="s">
        <v>138</v>
      </c>
      <c r="G21" s="185" t="s">
        <v>47</v>
      </c>
      <c r="H21" s="198" t="s">
        <v>853</v>
      </c>
      <c r="I21" s="196" t="s">
        <v>854</v>
      </c>
      <c r="J21" s="188" t="s">
        <v>551</v>
      </c>
      <c r="K21" s="192" t="s">
        <v>801</v>
      </c>
      <c r="L21" s="186" t="s">
        <v>52</v>
      </c>
      <c r="M21" s="186" t="s">
        <v>71</v>
      </c>
      <c r="N21" s="186" t="s">
        <v>130</v>
      </c>
      <c r="O21" s="188" t="s">
        <v>855</v>
      </c>
      <c r="P21" s="325">
        <v>224</v>
      </c>
      <c r="Q21" s="331">
        <f t="shared" si="0"/>
        <v>65.882</v>
      </c>
      <c r="R21" s="327">
        <f t="shared" si="1"/>
        <v>7</v>
      </c>
      <c r="S21" s="325">
        <v>214</v>
      </c>
      <c r="T21" s="331">
        <f t="shared" si="2"/>
        <v>62.941</v>
      </c>
      <c r="U21" s="327">
        <f t="shared" si="3"/>
        <v>9</v>
      </c>
      <c r="V21" s="325">
        <v>212.5</v>
      </c>
      <c r="W21" s="331">
        <f t="shared" si="4"/>
        <v>62.5</v>
      </c>
      <c r="X21" s="327">
        <f t="shared" si="5"/>
        <v>12</v>
      </c>
      <c r="Y21" s="325">
        <v>210</v>
      </c>
      <c r="Z21" s="331">
        <f t="shared" si="6"/>
        <v>61.765</v>
      </c>
      <c r="AA21" s="327">
        <f t="shared" si="7"/>
        <v>13</v>
      </c>
      <c r="AB21" s="325">
        <v>228.5</v>
      </c>
      <c r="AC21" s="331">
        <f t="shared" si="8"/>
        <v>67.206</v>
      </c>
      <c r="AD21" s="327">
        <f t="shared" si="9"/>
        <v>8</v>
      </c>
      <c r="AE21" s="332"/>
      <c r="AF21" s="332"/>
      <c r="AG21" s="332"/>
      <c r="AH21" s="330">
        <f t="shared" si="10"/>
        <v>217.8</v>
      </c>
      <c r="AI21" s="331">
        <f t="shared" si="11"/>
        <v>64.059</v>
      </c>
      <c r="AJ21" s="329" t="s">
        <v>900</v>
      </c>
      <c r="AK21" s="12"/>
      <c r="AL21" s="64"/>
    </row>
    <row r="22" spans="1:38" s="62" customFormat="1" ht="43.5" customHeight="1">
      <c r="A22" s="324">
        <v>11</v>
      </c>
      <c r="B22" s="186">
        <v>300</v>
      </c>
      <c r="C22" s="185" t="s">
        <v>152</v>
      </c>
      <c r="D22" s="186">
        <v>10136317</v>
      </c>
      <c r="E22" s="187" t="s">
        <v>811</v>
      </c>
      <c r="F22" s="196" t="s">
        <v>812</v>
      </c>
      <c r="G22" s="185" t="s">
        <v>47</v>
      </c>
      <c r="H22" s="186" t="s">
        <v>514</v>
      </c>
      <c r="I22" s="196" t="s">
        <v>813</v>
      </c>
      <c r="J22" s="194" t="s">
        <v>814</v>
      </c>
      <c r="K22" s="201" t="s">
        <v>815</v>
      </c>
      <c r="L22" s="186" t="s">
        <v>465</v>
      </c>
      <c r="M22" s="186" t="s">
        <v>97</v>
      </c>
      <c r="N22" s="192" t="s">
        <v>72</v>
      </c>
      <c r="O22" s="188" t="s">
        <v>515</v>
      </c>
      <c r="P22" s="325">
        <v>212.5</v>
      </c>
      <c r="Q22" s="331">
        <f t="shared" si="0"/>
        <v>62.5</v>
      </c>
      <c r="R22" s="327">
        <f t="shared" si="1"/>
        <v>11</v>
      </c>
      <c r="S22" s="325">
        <v>212</v>
      </c>
      <c r="T22" s="331">
        <f t="shared" si="2"/>
        <v>62.353</v>
      </c>
      <c r="U22" s="327">
        <f t="shared" si="3"/>
        <v>12</v>
      </c>
      <c r="V22" s="325">
        <v>221.5</v>
      </c>
      <c r="W22" s="331">
        <f t="shared" si="4"/>
        <v>65.147</v>
      </c>
      <c r="X22" s="327">
        <f t="shared" si="5"/>
        <v>7</v>
      </c>
      <c r="Y22" s="325">
        <v>211.5</v>
      </c>
      <c r="Z22" s="331">
        <f t="shared" si="6"/>
        <v>62.206</v>
      </c>
      <c r="AA22" s="327">
        <f t="shared" si="7"/>
        <v>12</v>
      </c>
      <c r="AB22" s="325">
        <v>220</v>
      </c>
      <c r="AC22" s="331">
        <f t="shared" si="8"/>
        <v>64.706</v>
      </c>
      <c r="AD22" s="327">
        <f t="shared" si="9"/>
        <v>11</v>
      </c>
      <c r="AE22" s="332"/>
      <c r="AF22" s="332"/>
      <c r="AG22" s="332"/>
      <c r="AH22" s="330">
        <f t="shared" si="10"/>
        <v>215.5</v>
      </c>
      <c r="AI22" s="331">
        <f t="shared" si="11"/>
        <v>63.382</v>
      </c>
      <c r="AJ22" s="329" t="s">
        <v>900</v>
      </c>
      <c r="AK22" s="12"/>
      <c r="AL22" s="61"/>
    </row>
    <row r="23" spans="1:38" s="62" customFormat="1" ht="43.5" customHeight="1">
      <c r="A23" s="324">
        <v>12</v>
      </c>
      <c r="B23" s="186">
        <v>309</v>
      </c>
      <c r="C23" s="185" t="s">
        <v>152</v>
      </c>
      <c r="D23" s="186">
        <v>10179124</v>
      </c>
      <c r="E23" s="187" t="s">
        <v>678</v>
      </c>
      <c r="F23" s="196" t="s">
        <v>834</v>
      </c>
      <c r="G23" s="185" t="s">
        <v>438</v>
      </c>
      <c r="H23" s="198" t="s">
        <v>835</v>
      </c>
      <c r="I23" s="196" t="s">
        <v>836</v>
      </c>
      <c r="J23" s="199" t="s">
        <v>830</v>
      </c>
      <c r="K23" s="192" t="s">
        <v>863</v>
      </c>
      <c r="L23" s="186" t="s">
        <v>825</v>
      </c>
      <c r="M23" s="186" t="s">
        <v>210</v>
      </c>
      <c r="N23" s="192" t="s">
        <v>72</v>
      </c>
      <c r="O23" s="188" t="s">
        <v>837</v>
      </c>
      <c r="P23" s="325">
        <v>212.5</v>
      </c>
      <c r="Q23" s="331">
        <f t="shared" si="0"/>
        <v>62.5</v>
      </c>
      <c r="R23" s="327">
        <f t="shared" si="1"/>
        <v>11</v>
      </c>
      <c r="S23" s="325">
        <v>213.5</v>
      </c>
      <c r="T23" s="331">
        <f t="shared" si="2"/>
        <v>62.794</v>
      </c>
      <c r="U23" s="327">
        <f t="shared" si="3"/>
        <v>11</v>
      </c>
      <c r="V23" s="325">
        <v>215.5</v>
      </c>
      <c r="W23" s="331">
        <f t="shared" si="4"/>
        <v>63.382</v>
      </c>
      <c r="X23" s="327">
        <f t="shared" si="5"/>
        <v>11</v>
      </c>
      <c r="Y23" s="325">
        <v>215</v>
      </c>
      <c r="Z23" s="331">
        <f t="shared" si="6"/>
        <v>63.235</v>
      </c>
      <c r="AA23" s="327">
        <f t="shared" si="7"/>
        <v>11</v>
      </c>
      <c r="AB23" s="325">
        <v>215.5</v>
      </c>
      <c r="AC23" s="331">
        <f t="shared" si="8"/>
        <v>63.382</v>
      </c>
      <c r="AD23" s="327">
        <f t="shared" si="9"/>
        <v>13</v>
      </c>
      <c r="AE23" s="329"/>
      <c r="AF23" s="329"/>
      <c r="AG23" s="329"/>
      <c r="AH23" s="330">
        <f t="shared" si="10"/>
        <v>214.4</v>
      </c>
      <c r="AI23" s="331">
        <f t="shared" si="11"/>
        <v>63.059</v>
      </c>
      <c r="AJ23" s="329" t="s">
        <v>900</v>
      </c>
      <c r="AK23" s="12"/>
      <c r="AL23" s="61"/>
    </row>
    <row r="24" spans="1:39" s="62" customFormat="1" ht="43.5" customHeight="1">
      <c r="A24" s="324">
        <v>13</v>
      </c>
      <c r="B24" s="186">
        <v>306</v>
      </c>
      <c r="C24" s="185" t="s">
        <v>152</v>
      </c>
      <c r="D24" s="186">
        <v>10138965</v>
      </c>
      <c r="E24" s="187" t="s">
        <v>821</v>
      </c>
      <c r="F24" s="196" t="s">
        <v>822</v>
      </c>
      <c r="G24" s="185" t="s">
        <v>438</v>
      </c>
      <c r="H24" s="198" t="s">
        <v>823</v>
      </c>
      <c r="I24" s="196" t="s">
        <v>824</v>
      </c>
      <c r="J24" s="199" t="s">
        <v>956</v>
      </c>
      <c r="K24" s="186" t="s">
        <v>128</v>
      </c>
      <c r="L24" s="186" t="s">
        <v>825</v>
      </c>
      <c r="M24" s="186" t="s">
        <v>53</v>
      </c>
      <c r="N24" s="192" t="s">
        <v>451</v>
      </c>
      <c r="O24" s="188" t="s">
        <v>826</v>
      </c>
      <c r="P24" s="325">
        <v>211.5</v>
      </c>
      <c r="Q24" s="331">
        <f t="shared" si="0"/>
        <v>62.206</v>
      </c>
      <c r="R24" s="327">
        <f t="shared" si="1"/>
        <v>13</v>
      </c>
      <c r="S24" s="325">
        <v>201.5</v>
      </c>
      <c r="T24" s="331">
        <f t="shared" si="2"/>
        <v>59.265</v>
      </c>
      <c r="U24" s="327">
        <f t="shared" si="3"/>
        <v>13</v>
      </c>
      <c r="V24" s="325">
        <v>204.5</v>
      </c>
      <c r="W24" s="331">
        <f t="shared" si="4"/>
        <v>60.147</v>
      </c>
      <c r="X24" s="327">
        <f t="shared" si="5"/>
        <v>13</v>
      </c>
      <c r="Y24" s="325">
        <v>217.5</v>
      </c>
      <c r="Z24" s="331">
        <f t="shared" si="6"/>
        <v>63.971</v>
      </c>
      <c r="AA24" s="327">
        <f t="shared" si="7"/>
        <v>10</v>
      </c>
      <c r="AB24" s="325">
        <v>217</v>
      </c>
      <c r="AC24" s="331">
        <f t="shared" si="8"/>
        <v>63.824</v>
      </c>
      <c r="AD24" s="327">
        <f t="shared" si="9"/>
        <v>12</v>
      </c>
      <c r="AE24" s="332"/>
      <c r="AF24" s="332"/>
      <c r="AG24" s="332"/>
      <c r="AH24" s="330">
        <f t="shared" si="10"/>
        <v>210.4</v>
      </c>
      <c r="AI24" s="331">
        <f t="shared" si="11"/>
        <v>61.882</v>
      </c>
      <c r="AJ24" s="329" t="s">
        <v>900</v>
      </c>
      <c r="AK24" s="63"/>
      <c r="AL24" s="61"/>
      <c r="AM24" s="1"/>
    </row>
    <row r="25" spans="1:38" s="62" customFormat="1" ht="43.5" customHeight="1">
      <c r="A25" s="324">
        <v>14</v>
      </c>
      <c r="B25" s="186">
        <v>303</v>
      </c>
      <c r="C25" s="185" t="s">
        <v>152</v>
      </c>
      <c r="D25" s="186">
        <v>10166573</v>
      </c>
      <c r="E25" s="187" t="s">
        <v>132</v>
      </c>
      <c r="F25" s="196" t="s">
        <v>773</v>
      </c>
      <c r="G25" s="185" t="s">
        <v>47</v>
      </c>
      <c r="H25" s="186" t="s">
        <v>774</v>
      </c>
      <c r="I25" s="196" t="s">
        <v>775</v>
      </c>
      <c r="J25" s="188" t="s">
        <v>877</v>
      </c>
      <c r="K25" s="192" t="s">
        <v>533</v>
      </c>
      <c r="L25" s="186" t="s">
        <v>83</v>
      </c>
      <c r="M25" s="186" t="s">
        <v>97</v>
      </c>
      <c r="N25" s="186" t="s">
        <v>62</v>
      </c>
      <c r="O25" s="188" t="s">
        <v>776</v>
      </c>
      <c r="P25" s="325">
        <v>197</v>
      </c>
      <c r="Q25" s="331">
        <f t="shared" si="0"/>
        <v>57.941</v>
      </c>
      <c r="R25" s="327">
        <f t="shared" si="1"/>
        <v>14</v>
      </c>
      <c r="S25" s="325">
        <v>190</v>
      </c>
      <c r="T25" s="331">
        <f t="shared" si="2"/>
        <v>55.882</v>
      </c>
      <c r="U25" s="327">
        <f t="shared" si="3"/>
        <v>15</v>
      </c>
      <c r="V25" s="325">
        <v>190</v>
      </c>
      <c r="W25" s="331">
        <f t="shared" si="4"/>
        <v>55.882</v>
      </c>
      <c r="X25" s="327">
        <f t="shared" si="5"/>
        <v>15</v>
      </c>
      <c r="Y25" s="325">
        <v>200</v>
      </c>
      <c r="Z25" s="331">
        <f t="shared" si="6"/>
        <v>58.824</v>
      </c>
      <c r="AA25" s="327">
        <f t="shared" si="7"/>
        <v>15</v>
      </c>
      <c r="AB25" s="325">
        <v>196</v>
      </c>
      <c r="AC25" s="331">
        <f t="shared" si="8"/>
        <v>57.647</v>
      </c>
      <c r="AD25" s="327">
        <f t="shared" si="9"/>
        <v>14</v>
      </c>
      <c r="AE25" s="332"/>
      <c r="AF25" s="332"/>
      <c r="AG25" s="332"/>
      <c r="AH25" s="330">
        <f t="shared" si="10"/>
        <v>194.6</v>
      </c>
      <c r="AI25" s="331">
        <f t="shared" si="11"/>
        <v>57.235</v>
      </c>
      <c r="AJ25" s="329" t="s">
        <v>900</v>
      </c>
      <c r="AK25" s="12"/>
      <c r="AL25" s="61"/>
    </row>
    <row r="26" spans="1:38" s="62" customFormat="1" ht="43.5" customHeight="1">
      <c r="A26" s="324">
        <v>15</v>
      </c>
      <c r="B26" s="186">
        <v>313</v>
      </c>
      <c r="C26" s="185" t="s">
        <v>152</v>
      </c>
      <c r="D26" s="186">
        <v>10151552</v>
      </c>
      <c r="E26" s="187" t="s">
        <v>265</v>
      </c>
      <c r="F26" s="196" t="s">
        <v>838</v>
      </c>
      <c r="G26" s="185" t="s">
        <v>438</v>
      </c>
      <c r="H26" s="198" t="s">
        <v>839</v>
      </c>
      <c r="I26" s="196" t="s">
        <v>840</v>
      </c>
      <c r="J26" s="199" t="s">
        <v>956</v>
      </c>
      <c r="K26" s="192" t="s">
        <v>350</v>
      </c>
      <c r="L26" s="186" t="s">
        <v>825</v>
      </c>
      <c r="M26" s="186" t="s">
        <v>431</v>
      </c>
      <c r="N26" s="192" t="s">
        <v>455</v>
      </c>
      <c r="O26" s="188" t="s">
        <v>449</v>
      </c>
      <c r="P26" s="325">
        <v>176.5</v>
      </c>
      <c r="Q26" s="331">
        <f t="shared" si="0"/>
        <v>51.912</v>
      </c>
      <c r="R26" s="327">
        <f t="shared" si="1"/>
        <v>15</v>
      </c>
      <c r="S26" s="325">
        <v>193.5</v>
      </c>
      <c r="T26" s="331">
        <f t="shared" si="2"/>
        <v>56.912</v>
      </c>
      <c r="U26" s="327">
        <f t="shared" si="3"/>
        <v>14</v>
      </c>
      <c r="V26" s="325">
        <v>192.5</v>
      </c>
      <c r="W26" s="331">
        <f t="shared" si="4"/>
        <v>56.618</v>
      </c>
      <c r="X26" s="327">
        <f t="shared" si="5"/>
        <v>14</v>
      </c>
      <c r="Y26" s="325">
        <v>202</v>
      </c>
      <c r="Z26" s="331">
        <f t="shared" si="6"/>
        <v>59.412</v>
      </c>
      <c r="AA26" s="327">
        <f t="shared" si="7"/>
        <v>14</v>
      </c>
      <c r="AB26" s="325">
        <v>181.5</v>
      </c>
      <c r="AC26" s="331">
        <f t="shared" si="8"/>
        <v>53.382</v>
      </c>
      <c r="AD26" s="327">
        <f t="shared" si="9"/>
        <v>15</v>
      </c>
      <c r="AE26" s="332"/>
      <c r="AF26" s="332"/>
      <c r="AG26" s="332"/>
      <c r="AH26" s="330">
        <f t="shared" si="10"/>
        <v>189.2</v>
      </c>
      <c r="AI26" s="331">
        <f t="shared" si="11"/>
        <v>55.647</v>
      </c>
      <c r="AJ26" s="329" t="s">
        <v>900</v>
      </c>
      <c r="AK26" s="12"/>
      <c r="AL26" s="61"/>
    </row>
    <row r="27" spans="2:34" s="50" customFormat="1" ht="89.25" customHeight="1">
      <c r="B27" s="82" t="s">
        <v>401</v>
      </c>
      <c r="C27" s="240"/>
      <c r="D27" s="241"/>
      <c r="E27" s="242"/>
      <c r="F27" s="243"/>
      <c r="G27" s="244"/>
      <c r="H27" s="245"/>
      <c r="I27" s="243"/>
      <c r="J27" s="242"/>
      <c r="K27" s="245"/>
      <c r="L27" s="245"/>
      <c r="M27" s="245"/>
      <c r="N27" s="245"/>
      <c r="O27" s="242"/>
      <c r="P27" s="246"/>
      <c r="Q27" s="247"/>
      <c r="R27" s="248"/>
      <c r="S27" s="246"/>
      <c r="T27" s="247"/>
      <c r="U27" s="248"/>
      <c r="V27" s="246"/>
      <c r="W27" s="246"/>
      <c r="X27" s="246"/>
      <c r="Y27" s="246"/>
      <c r="Z27" s="246"/>
      <c r="AA27" s="246"/>
      <c r="AB27" s="246"/>
      <c r="AC27" s="246"/>
      <c r="AD27" s="246"/>
      <c r="AH27" s="41"/>
    </row>
    <row r="28" spans="1:34" s="62" customFormat="1" ht="19.5" customHeight="1">
      <c r="A28" s="71"/>
      <c r="B28" s="249"/>
      <c r="C28" s="71"/>
      <c r="D28" s="65"/>
      <c r="E28" s="71"/>
      <c r="F28" s="71"/>
      <c r="G28" s="66"/>
      <c r="H28" s="72" t="s">
        <v>292</v>
      </c>
      <c r="J28" s="72"/>
      <c r="K28" s="72"/>
      <c r="L28" s="72"/>
      <c r="M28" s="72"/>
      <c r="N28" s="72"/>
      <c r="O28" s="72"/>
      <c r="R28" s="67"/>
      <c r="U28" s="67"/>
      <c r="AH28" s="41"/>
    </row>
    <row r="29" spans="2:38" ht="19.5">
      <c r="B29" s="68"/>
      <c r="C29" s="68"/>
      <c r="D29" s="177"/>
      <c r="E29" s="68"/>
      <c r="F29" s="68"/>
      <c r="G29" s="177"/>
      <c r="H29" s="177"/>
      <c r="I29" s="177"/>
      <c r="J29" s="177"/>
      <c r="K29" s="400"/>
      <c r="L29" s="400"/>
      <c r="M29" s="400"/>
      <c r="N29" s="400"/>
      <c r="O29" s="400"/>
      <c r="R29" s="44"/>
      <c r="U29" s="44"/>
      <c r="AK29" s="41"/>
      <c r="AL29" s="41"/>
    </row>
    <row r="30" spans="16:33" ht="15">
      <c r="P30" s="250"/>
      <c r="Q30" s="247"/>
      <c r="R30" s="251"/>
      <c r="S30" s="250"/>
      <c r="T30" s="247"/>
      <c r="U30" s="251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6:33" ht="15">
      <c r="P31" s="252"/>
      <c r="Q31" s="250"/>
      <c r="R31" s="253"/>
      <c r="S31" s="252"/>
      <c r="T31" s="250"/>
      <c r="U31" s="253"/>
      <c r="V31" s="252"/>
      <c r="W31" s="250"/>
      <c r="X31" s="253"/>
      <c r="Y31" s="252"/>
      <c r="Z31" s="250"/>
      <c r="AA31" s="253"/>
      <c r="AB31" s="252"/>
      <c r="AC31" s="250"/>
      <c r="AD31" s="253"/>
      <c r="AE31" s="254"/>
      <c r="AF31" s="254"/>
      <c r="AG31" s="254"/>
    </row>
    <row r="32" spans="16:33" ht="15">
      <c r="P32" s="72"/>
      <c r="Q32" s="72"/>
      <c r="R32" s="72"/>
      <c r="S32" s="72"/>
      <c r="T32" s="72"/>
      <c r="U32" s="7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</sheetData>
  <sheetProtection/>
  <mergeCells count="38">
    <mergeCell ref="K29:O29"/>
    <mergeCell ref="Y10:AA10"/>
    <mergeCell ref="AE10:AE11"/>
    <mergeCell ref="AF10:AF11"/>
    <mergeCell ref="AG10:AG11"/>
    <mergeCell ref="L10:L11"/>
    <mergeCell ref="M10:M11"/>
    <mergeCell ref="N10:N11"/>
    <mergeCell ref="O10:O11"/>
    <mergeCell ref="P10:R10"/>
    <mergeCell ref="V10:X10"/>
    <mergeCell ref="K10:K11"/>
    <mergeCell ref="S10:U10"/>
    <mergeCell ref="AI9:AJ9"/>
    <mergeCell ref="F10:F11"/>
    <mergeCell ref="G10:G11"/>
    <mergeCell ref="H10:H11"/>
    <mergeCell ref="I10:I11"/>
    <mergeCell ref="J10:J11"/>
    <mergeCell ref="AJ10:AJ11"/>
    <mergeCell ref="AH10:AH11"/>
    <mergeCell ref="AI10:AI11"/>
    <mergeCell ref="AB10:AD10"/>
    <mergeCell ref="G7:L7"/>
    <mergeCell ref="G8:L8"/>
    <mergeCell ref="A1:AJ1"/>
    <mergeCell ref="A2:AJ2"/>
    <mergeCell ref="A4:AJ4"/>
    <mergeCell ref="A5:AJ5"/>
    <mergeCell ref="G6:L6"/>
    <mergeCell ref="M6:R6"/>
    <mergeCell ref="M7:R7"/>
    <mergeCell ref="M8:R8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fitToHeight="0" fitToWidth="1" horizontalDpi="600" verticalDpi="600" orientation="landscape" paperSize="9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view="pageBreakPreview" zoomScale="70" zoomScaleNormal="75" zoomScaleSheetLayoutView="70" zoomScalePageLayoutView="0" workbookViewId="0" topLeftCell="A13">
      <selection activeCell="T16" sqref="T16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15.125" style="41" hidden="1" customWidth="1"/>
    <col min="4" max="4" width="13.25390625" style="41" hidden="1" customWidth="1"/>
    <col min="5" max="5" width="8.875" style="41" customWidth="1"/>
    <col min="6" max="6" width="14.75390625" style="41" customWidth="1"/>
    <col min="7" max="7" width="5.125" style="41" customWidth="1"/>
    <col min="8" max="8" width="14.00390625" style="41" hidden="1" customWidth="1"/>
    <col min="9" max="9" width="15.00390625" style="41" customWidth="1"/>
    <col min="10" max="10" width="11.625" style="41" customWidth="1"/>
    <col min="11" max="11" width="9.375" style="41" customWidth="1"/>
    <col min="12" max="12" width="10.25390625" style="41" customWidth="1"/>
    <col min="13" max="13" width="7.125" style="41" customWidth="1"/>
    <col min="14" max="15" width="8.375" style="41" customWidth="1"/>
    <col min="16" max="16" width="7.25390625" style="41" customWidth="1"/>
    <col min="17" max="17" width="8.375" style="41" customWidth="1"/>
    <col min="18" max="18" width="5.625" style="41" customWidth="1"/>
    <col min="19" max="19" width="7.875" style="41" customWidth="1"/>
    <col min="20" max="20" width="8.875" style="41" customWidth="1"/>
    <col min="21" max="21" width="3.875" style="41" customWidth="1"/>
    <col min="22" max="22" width="8.75390625" style="41" customWidth="1"/>
    <col min="23" max="23" width="9.00390625" style="41" customWidth="1"/>
    <col min="24" max="24" width="3.875" style="41" customWidth="1"/>
    <col min="25" max="25" width="4.875" style="41" customWidth="1"/>
    <col min="26" max="26" width="2.875" style="41" customWidth="1"/>
    <col min="27" max="27" width="6.25390625" style="41" hidden="1" customWidth="1"/>
    <col min="28" max="28" width="7.75390625" style="41" customWidth="1"/>
    <col min="29" max="29" width="9.75390625" style="41" customWidth="1"/>
    <col min="30" max="30" width="8.875" style="41" customWidth="1"/>
    <col min="31" max="31" width="28.25390625" style="44" customWidth="1"/>
    <col min="32" max="32" width="11.00390625" style="44" customWidth="1"/>
    <col min="33" max="250" width="9.125" style="41" customWidth="1"/>
    <col min="251" max="251" width="4.625" style="41" customWidth="1"/>
    <col min="252" max="252" width="5.00390625" style="41" customWidth="1"/>
    <col min="253" max="254" width="0" style="41" hidden="1" customWidth="1"/>
    <col min="255" max="255" width="11.125" style="41" customWidth="1"/>
    <col min="256" max="16384" width="15.625" style="41" customWidth="1"/>
  </cols>
  <sheetData>
    <row r="1" spans="1:46" ht="29.25" customHeight="1">
      <c r="A1" s="381" t="s">
        <v>383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29.25" customHeight="1">
      <c r="A2" s="426" t="s">
        <v>364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6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32" s="43" customFormat="1" ht="21" customHeight="1">
      <c r="A4" s="428" t="s">
        <v>929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"/>
      <c r="AF4" s="42"/>
    </row>
    <row r="5" spans="1:30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</row>
    <row r="6" spans="4:32" ht="23.25" customHeight="1">
      <c r="D6" s="261"/>
      <c r="F6" s="262" t="s">
        <v>386</v>
      </c>
      <c r="G6" s="401" t="s">
        <v>906</v>
      </c>
      <c r="H6" s="401"/>
      <c r="I6" s="401"/>
      <c r="J6" s="401"/>
      <c r="K6" s="401"/>
      <c r="L6" s="401"/>
      <c r="M6" s="401"/>
      <c r="N6" s="401"/>
      <c r="O6" s="401"/>
      <c r="P6" s="401"/>
      <c r="Q6" s="401"/>
      <c r="AF6" s="263"/>
    </row>
    <row r="7" spans="4:32" s="233" customFormat="1" ht="23.25" customHeight="1">
      <c r="D7" s="261"/>
      <c r="F7" s="261"/>
      <c r="G7" s="401" t="s">
        <v>943</v>
      </c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232"/>
      <c r="S7" s="232"/>
      <c r="V7" s="232"/>
      <c r="AE7" s="264"/>
      <c r="AF7" s="263"/>
    </row>
    <row r="8" spans="7:32" s="233" customFormat="1" ht="23.25" customHeight="1">
      <c r="G8" s="401" t="s">
        <v>928</v>
      </c>
      <c r="H8" s="401"/>
      <c r="I8" s="401"/>
      <c r="J8" s="401"/>
      <c r="K8" s="401"/>
      <c r="L8" s="260"/>
      <c r="M8" s="401"/>
      <c r="N8" s="401"/>
      <c r="O8" s="401"/>
      <c r="P8" s="401"/>
      <c r="Q8" s="401"/>
      <c r="R8" s="232"/>
      <c r="S8" s="232"/>
      <c r="V8" s="232"/>
      <c r="AE8" s="44"/>
      <c r="AF8" s="263"/>
    </row>
    <row r="9" spans="12:32" s="233" customFormat="1" ht="14.25" customHeight="1">
      <c r="L9" s="255"/>
      <c r="N9" s="232"/>
      <c r="O9" s="232"/>
      <c r="P9" s="232"/>
      <c r="Q9" s="265"/>
      <c r="R9" s="232"/>
      <c r="S9" s="232"/>
      <c r="V9" s="232"/>
      <c r="AE9" s="44"/>
      <c r="AF9" s="263"/>
    </row>
    <row r="10" spans="1:18" s="50" customFormat="1" ht="16.5" customHeight="1">
      <c r="A10" s="266"/>
      <c r="G10" s="267"/>
      <c r="H10" s="267"/>
      <c r="I10" s="267"/>
      <c r="J10" s="267"/>
      <c r="K10" s="267"/>
      <c r="L10" s="267"/>
      <c r="N10" s="52"/>
      <c r="O10" s="268"/>
      <c r="R10" s="54"/>
    </row>
    <row r="11" spans="1:32" s="60" customFormat="1" ht="15" customHeight="1">
      <c r="A11" s="7" t="s">
        <v>27</v>
      </c>
      <c r="B11" s="56"/>
      <c r="C11" s="56"/>
      <c r="D11" s="56"/>
      <c r="E11" s="56"/>
      <c r="F11" s="56"/>
      <c r="G11" s="57"/>
      <c r="H11" s="58"/>
      <c r="I11" s="59"/>
      <c r="J11" s="59"/>
      <c r="K11" s="57"/>
      <c r="L11" s="57"/>
      <c r="N11" s="57"/>
      <c r="O11" s="234"/>
      <c r="P11" s="57"/>
      <c r="Q11" s="57"/>
      <c r="R11" s="57"/>
      <c r="S11" s="57"/>
      <c r="T11" s="57"/>
      <c r="V11" s="57"/>
      <c r="W11" s="57"/>
      <c r="Y11" s="70"/>
      <c r="Z11" s="70"/>
      <c r="AA11" s="70"/>
      <c r="AB11" s="70"/>
      <c r="AC11" s="403" t="s">
        <v>925</v>
      </c>
      <c r="AD11" s="403"/>
      <c r="AE11" s="176"/>
      <c r="AF11" s="48"/>
    </row>
    <row r="12" spans="1:32" ht="24.75" customHeight="1">
      <c r="A12" s="420" t="s">
        <v>400</v>
      </c>
      <c r="B12" s="420" t="s">
        <v>29</v>
      </c>
      <c r="C12" s="421" t="s">
        <v>917</v>
      </c>
      <c r="D12" s="420" t="s">
        <v>31</v>
      </c>
      <c r="E12" s="420" t="s">
        <v>32</v>
      </c>
      <c r="F12" s="422" t="s">
        <v>33</v>
      </c>
      <c r="G12" s="420" t="s">
        <v>34</v>
      </c>
      <c r="H12" s="420" t="s">
        <v>35</v>
      </c>
      <c r="I12" s="422" t="s">
        <v>387</v>
      </c>
      <c r="J12" s="422" t="s">
        <v>37</v>
      </c>
      <c r="K12" s="422" t="s">
        <v>38</v>
      </c>
      <c r="L12" s="422" t="s">
        <v>39</v>
      </c>
      <c r="M12" s="422" t="s">
        <v>40</v>
      </c>
      <c r="N12" s="421" t="s">
        <v>41</v>
      </c>
      <c r="O12" s="422" t="s">
        <v>382</v>
      </c>
      <c r="P12" s="425" t="s">
        <v>388</v>
      </c>
      <c r="Q12" s="425"/>
      <c r="R12" s="425"/>
      <c r="S12" s="421" t="s">
        <v>390</v>
      </c>
      <c r="T12" s="421"/>
      <c r="U12" s="421"/>
      <c r="V12" s="425" t="s">
        <v>391</v>
      </c>
      <c r="W12" s="425"/>
      <c r="X12" s="425"/>
      <c r="Y12" s="423" t="s">
        <v>393</v>
      </c>
      <c r="Z12" s="423" t="s">
        <v>394</v>
      </c>
      <c r="AA12" s="423" t="s">
        <v>395</v>
      </c>
      <c r="AB12" s="424" t="s">
        <v>396</v>
      </c>
      <c r="AC12" s="424" t="s">
        <v>397</v>
      </c>
      <c r="AD12" s="423" t="s">
        <v>402</v>
      </c>
      <c r="AF12" s="48"/>
    </row>
    <row r="13" spans="1:32" ht="48" customHeight="1">
      <c r="A13" s="420"/>
      <c r="B13" s="420"/>
      <c r="C13" s="421"/>
      <c r="D13" s="420"/>
      <c r="E13" s="420"/>
      <c r="F13" s="422"/>
      <c r="G13" s="420"/>
      <c r="H13" s="420"/>
      <c r="I13" s="421"/>
      <c r="J13" s="422"/>
      <c r="K13" s="422"/>
      <c r="L13" s="422"/>
      <c r="M13" s="422"/>
      <c r="N13" s="421"/>
      <c r="O13" s="422"/>
      <c r="P13" s="322" t="s">
        <v>398</v>
      </c>
      <c r="Q13" s="322" t="s">
        <v>399</v>
      </c>
      <c r="R13" s="323" t="s">
        <v>400</v>
      </c>
      <c r="S13" s="322" t="s">
        <v>398</v>
      </c>
      <c r="T13" s="322" t="s">
        <v>399</v>
      </c>
      <c r="U13" s="323" t="s">
        <v>400</v>
      </c>
      <c r="V13" s="322" t="s">
        <v>398</v>
      </c>
      <c r="W13" s="322" t="s">
        <v>399</v>
      </c>
      <c r="X13" s="323" t="s">
        <v>400</v>
      </c>
      <c r="Y13" s="423"/>
      <c r="Z13" s="423"/>
      <c r="AA13" s="423"/>
      <c r="AB13" s="424"/>
      <c r="AC13" s="424"/>
      <c r="AD13" s="423"/>
      <c r="AF13" s="48"/>
    </row>
    <row r="14" spans="1:33" s="62" customFormat="1" ht="48" customHeight="1">
      <c r="A14" s="324">
        <v>1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325">
        <v>236</v>
      </c>
      <c r="Q14" s="331">
        <f>ROUND(P14/3.4-IF($Y14=1,2,IF($Y14=2,3,0)),3)</f>
        <v>69.412</v>
      </c>
      <c r="R14" s="327">
        <f>RANK(Q14,Q$14:Q$20,0)</f>
        <v>1</v>
      </c>
      <c r="S14" s="325">
        <v>237.5</v>
      </c>
      <c r="T14" s="331">
        <f>ROUND(S14/3.4-IF($Y14=1,2,IF($Y14=2,3,0)),3)</f>
        <v>69.853</v>
      </c>
      <c r="U14" s="327">
        <f>RANK(T14,T$14:T$20,0)</f>
        <v>1</v>
      </c>
      <c r="V14" s="325">
        <v>232</v>
      </c>
      <c r="W14" s="331">
        <f>ROUND(V14/3.4-IF($Y14=1,2,IF($Y14=2,3,0)),3)</f>
        <v>68.235</v>
      </c>
      <c r="X14" s="327">
        <f>RANK(W14,W$14:W$20,0)</f>
        <v>3</v>
      </c>
      <c r="Y14" s="332"/>
      <c r="Z14" s="332"/>
      <c r="AA14" s="332"/>
      <c r="AB14" s="333">
        <f>(S14+V14+P14)/5</f>
        <v>141.1</v>
      </c>
      <c r="AC14" s="331">
        <f>ROUND(((T14+W14+Q14)/3)-((Z14*2)/3.8),3)</f>
        <v>69.167</v>
      </c>
      <c r="AD14" s="329">
        <v>15000</v>
      </c>
      <c r="AE14" s="63"/>
      <c r="AF14" s="61"/>
      <c r="AG14" s="1"/>
    </row>
    <row r="15" spans="1:33" s="62" customFormat="1" ht="48" customHeight="1">
      <c r="A15" s="324">
        <v>2</v>
      </c>
      <c r="B15" s="185">
        <v>108</v>
      </c>
      <c r="C15" s="185" t="s">
        <v>43</v>
      </c>
      <c r="D15" s="186">
        <v>10080582</v>
      </c>
      <c r="E15" s="187" t="s">
        <v>92</v>
      </c>
      <c r="F15" s="187" t="s">
        <v>138</v>
      </c>
      <c r="G15" s="185" t="s">
        <v>47</v>
      </c>
      <c r="H15" s="185" t="s">
        <v>479</v>
      </c>
      <c r="I15" s="188" t="s">
        <v>609</v>
      </c>
      <c r="J15" s="188" t="s">
        <v>551</v>
      </c>
      <c r="K15" s="186" t="s">
        <v>89</v>
      </c>
      <c r="L15" s="189" t="s">
        <v>301</v>
      </c>
      <c r="M15" s="186" t="s">
        <v>201</v>
      </c>
      <c r="N15" s="186" t="s">
        <v>62</v>
      </c>
      <c r="O15" s="188" t="s">
        <v>753</v>
      </c>
      <c r="P15" s="325">
        <v>233.5</v>
      </c>
      <c r="Q15" s="331">
        <f>ROUND(P15/3.4-IF($Y15=1,2,IF($Y15=2,3,0)),3)</f>
        <v>68.676</v>
      </c>
      <c r="R15" s="327">
        <f>RANK(Q15,Q$14:Q$20,0)</f>
        <v>2</v>
      </c>
      <c r="S15" s="325">
        <v>234</v>
      </c>
      <c r="T15" s="331">
        <f>ROUND(S15/3.4-IF($Y15=1,2,IF($Y15=2,3,0)),3)</f>
        <v>68.824</v>
      </c>
      <c r="U15" s="327">
        <f>RANK(T15,T$14:T$20,0)</f>
        <v>2</v>
      </c>
      <c r="V15" s="325">
        <v>233</v>
      </c>
      <c r="W15" s="331">
        <f>ROUND(V15/3.4-IF($Y15=1,2,IF($Y15=2,3,0)),3)</f>
        <v>68.529</v>
      </c>
      <c r="X15" s="327">
        <f>RANK(W15,W$14:W$20,0)</f>
        <v>2</v>
      </c>
      <c r="Y15" s="332"/>
      <c r="Z15" s="332"/>
      <c r="AA15" s="332"/>
      <c r="AB15" s="333">
        <f>(S15+V15+P15)/5</f>
        <v>140.1</v>
      </c>
      <c r="AC15" s="331">
        <f>ROUND(((T15+W15+Q15)/3)-((Z15*2)/3.8),3)</f>
        <v>68.676</v>
      </c>
      <c r="AD15" s="334">
        <v>12000</v>
      </c>
      <c r="AE15" s="12"/>
      <c r="AF15" s="61"/>
      <c r="AG15" s="1"/>
    </row>
    <row r="16" spans="1:33" s="62" customFormat="1" ht="48" customHeight="1">
      <c r="A16" s="324">
        <v>3</v>
      </c>
      <c r="B16" s="185">
        <v>105</v>
      </c>
      <c r="C16" s="185" t="s">
        <v>43</v>
      </c>
      <c r="D16" s="186">
        <v>10168355</v>
      </c>
      <c r="E16" s="187" t="s">
        <v>144</v>
      </c>
      <c r="F16" s="187" t="s">
        <v>747</v>
      </c>
      <c r="G16" s="185" t="s">
        <v>748</v>
      </c>
      <c r="H16" s="185" t="s">
        <v>755</v>
      </c>
      <c r="I16" s="188" t="s">
        <v>754</v>
      </c>
      <c r="J16" s="188" t="s">
        <v>808</v>
      </c>
      <c r="K16" s="192" t="s">
        <v>857</v>
      </c>
      <c r="L16" s="189" t="s">
        <v>301</v>
      </c>
      <c r="M16" s="186" t="s">
        <v>71</v>
      </c>
      <c r="N16" s="186" t="s">
        <v>130</v>
      </c>
      <c r="O16" s="188" t="s">
        <v>195</v>
      </c>
      <c r="P16" s="325">
        <v>228</v>
      </c>
      <c r="Q16" s="331">
        <f>ROUND(P16/3.4-IF($Y16=1,2,IF($Y16=2,3,0)),3)</f>
        <v>67.059</v>
      </c>
      <c r="R16" s="327">
        <f>RANK(Q16,Q$14:Q$20,0)</f>
        <v>3</v>
      </c>
      <c r="S16" s="325">
        <v>231.5</v>
      </c>
      <c r="T16" s="331">
        <f>ROUND(S16/3.4-IF($Y16=1,2,IF($Y16=2,3,0)),3)</f>
        <v>68.088</v>
      </c>
      <c r="U16" s="327">
        <f>RANK(T16,T$14:T$20,0)</f>
        <v>3</v>
      </c>
      <c r="V16" s="325">
        <v>235</v>
      </c>
      <c r="W16" s="331">
        <f>ROUND(V16/3.4-IF($Y16=1,2,IF($Y16=2,3,0)),3)</f>
        <v>69.118</v>
      </c>
      <c r="X16" s="327">
        <f>RANK(W16,W$14:W$20,0)</f>
        <v>1</v>
      </c>
      <c r="Y16" s="332"/>
      <c r="Z16" s="332"/>
      <c r="AA16" s="332"/>
      <c r="AB16" s="333">
        <f>(S16+V16+P16)/5</f>
        <v>138.9</v>
      </c>
      <c r="AC16" s="331">
        <f>ROUND(((T16+W16+Q16)/3)-((Z16*2)/3.4),3)</f>
        <v>68.088</v>
      </c>
      <c r="AD16" s="334">
        <v>9000</v>
      </c>
      <c r="AE16" s="63"/>
      <c r="AF16" s="61"/>
      <c r="AG16" s="1"/>
    </row>
    <row r="17" spans="1:32" s="62" customFormat="1" ht="48" customHeight="1">
      <c r="A17" s="324">
        <v>4</v>
      </c>
      <c r="B17" s="185">
        <v>102</v>
      </c>
      <c r="C17" s="185" t="s">
        <v>43</v>
      </c>
      <c r="D17" s="190">
        <v>10070215</v>
      </c>
      <c r="E17" s="191" t="s">
        <v>265</v>
      </c>
      <c r="F17" s="191" t="s">
        <v>872</v>
      </c>
      <c r="G17" s="190" t="s">
        <v>47</v>
      </c>
      <c r="H17" s="192" t="s">
        <v>846</v>
      </c>
      <c r="I17" s="193" t="s">
        <v>847</v>
      </c>
      <c r="J17" s="194" t="s">
        <v>223</v>
      </c>
      <c r="K17" s="192" t="s">
        <v>350</v>
      </c>
      <c r="L17" s="186" t="s">
        <v>52</v>
      </c>
      <c r="M17" s="192" t="s">
        <v>309</v>
      </c>
      <c r="N17" s="192" t="s">
        <v>437</v>
      </c>
      <c r="O17" s="195" t="s">
        <v>738</v>
      </c>
      <c r="P17" s="325">
        <v>213</v>
      </c>
      <c r="Q17" s="331">
        <f>ROUND(P17/3.4-IF($Y17=1,2,IF($Y17=2,3,0)),3)</f>
        <v>62.647</v>
      </c>
      <c r="R17" s="327">
        <f>RANK(Q17,Q$14:Q$20,0)</f>
        <v>4</v>
      </c>
      <c r="S17" s="325">
        <v>209</v>
      </c>
      <c r="T17" s="331">
        <f>ROUND(S17/3.4-IF($Y17=1,2,IF($Y17=2,3,0)),3)</f>
        <v>61.471</v>
      </c>
      <c r="U17" s="327">
        <f>RANK(T17,T$14:T$20,0)</f>
        <v>4</v>
      </c>
      <c r="V17" s="325">
        <v>219</v>
      </c>
      <c r="W17" s="331">
        <f>ROUND(V17/3.4-IF($Y17=1,2,IF($Y17=2,3,0)),3)</f>
        <v>64.412</v>
      </c>
      <c r="X17" s="327">
        <f>RANK(W17,W$14:W$20,0)</f>
        <v>4</v>
      </c>
      <c r="Y17" s="332"/>
      <c r="Z17" s="332"/>
      <c r="AA17" s="332"/>
      <c r="AB17" s="333">
        <f>(S17+V17+P17)/5</f>
        <v>128.2</v>
      </c>
      <c r="AC17" s="331">
        <f>ROUND(((T17+W17+Q17)/3)-((Z17*2)/3.8),3)</f>
        <v>62.843</v>
      </c>
      <c r="AD17" s="334">
        <v>6000</v>
      </c>
      <c r="AE17" s="12"/>
      <c r="AF17" s="61"/>
    </row>
    <row r="18" spans="1:32" s="62" customFormat="1" ht="48" customHeight="1">
      <c r="A18" s="324">
        <v>5</v>
      </c>
      <c r="B18" s="186">
        <v>106</v>
      </c>
      <c r="C18" s="185" t="s">
        <v>43</v>
      </c>
      <c r="D18" s="186">
        <v>10078500</v>
      </c>
      <c r="E18" s="187" t="s">
        <v>132</v>
      </c>
      <c r="F18" s="187" t="s">
        <v>133</v>
      </c>
      <c r="G18" s="185" t="s">
        <v>47</v>
      </c>
      <c r="H18" s="198" t="s">
        <v>509</v>
      </c>
      <c r="I18" s="196" t="s">
        <v>856</v>
      </c>
      <c r="J18" s="197" t="s">
        <v>805</v>
      </c>
      <c r="K18" s="186" t="s">
        <v>128</v>
      </c>
      <c r="L18" s="186" t="s">
        <v>825</v>
      </c>
      <c r="M18" s="186" t="s">
        <v>504</v>
      </c>
      <c r="N18" s="186" t="s">
        <v>62</v>
      </c>
      <c r="O18" s="188" t="s">
        <v>810</v>
      </c>
      <c r="P18" s="325">
        <v>204</v>
      </c>
      <c r="Q18" s="331">
        <f>ROUND(P18/3.4-IF($Y18=1,2,IF($Y18=2,3,0)),3)</f>
        <v>60</v>
      </c>
      <c r="R18" s="327">
        <f>RANK(Q18,Q$14:Q$20,0)</f>
        <v>5</v>
      </c>
      <c r="S18" s="325">
        <v>188.5</v>
      </c>
      <c r="T18" s="331">
        <f>ROUND(S18/3.4-IF($Y18=1,2,IF($Y18=2,3,0)),3)</f>
        <v>55.441</v>
      </c>
      <c r="U18" s="327">
        <f>RANK(T18,T$14:T$20,0)</f>
        <v>5</v>
      </c>
      <c r="V18" s="325">
        <v>203</v>
      </c>
      <c r="W18" s="331">
        <f>ROUND(V18/3.4-IF($Y18=1,2,IF($Y18=2,3,0)),3)</f>
        <v>59.706</v>
      </c>
      <c r="X18" s="327">
        <f>RANK(W18,W$14:W$20,0)</f>
        <v>5</v>
      </c>
      <c r="Y18" s="332"/>
      <c r="Z18" s="332"/>
      <c r="AA18" s="332"/>
      <c r="AB18" s="333">
        <f>(S18+V18+P18)/5</f>
        <v>119.1</v>
      </c>
      <c r="AC18" s="331">
        <f>ROUND(((T18+W18+Q18)/3)-((Z18*2)/3.8),3)</f>
        <v>58.382</v>
      </c>
      <c r="AD18" s="329">
        <v>3000</v>
      </c>
      <c r="AE18" s="12"/>
      <c r="AF18" s="61"/>
    </row>
    <row r="19" spans="1:32" s="62" customFormat="1" ht="48" customHeight="1">
      <c r="A19" s="324"/>
      <c r="B19" s="185">
        <v>101</v>
      </c>
      <c r="C19" s="185" t="s">
        <v>43</v>
      </c>
      <c r="D19" s="190">
        <v>10140750</v>
      </c>
      <c r="E19" s="191" t="s">
        <v>743</v>
      </c>
      <c r="F19" s="191" t="s">
        <v>744</v>
      </c>
      <c r="G19" s="190" t="s">
        <v>47</v>
      </c>
      <c r="H19" s="192" t="s">
        <v>595</v>
      </c>
      <c r="I19" s="193" t="s">
        <v>871</v>
      </c>
      <c r="J19" s="194" t="s">
        <v>806</v>
      </c>
      <c r="K19" s="192" t="s">
        <v>89</v>
      </c>
      <c r="L19" s="186" t="s">
        <v>83</v>
      </c>
      <c r="M19" s="192" t="s">
        <v>456</v>
      </c>
      <c r="N19" s="192" t="s">
        <v>72</v>
      </c>
      <c r="O19" s="195" t="s">
        <v>520</v>
      </c>
      <c r="P19" s="429" t="s">
        <v>952</v>
      </c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1"/>
      <c r="AE19" s="12"/>
      <c r="AF19" s="61"/>
    </row>
    <row r="20" spans="1:32" s="62" customFormat="1" ht="48" customHeight="1">
      <c r="A20" s="324"/>
      <c r="B20" s="185">
        <v>100</v>
      </c>
      <c r="C20" s="185" t="s">
        <v>43</v>
      </c>
      <c r="D20" s="190">
        <v>10140751</v>
      </c>
      <c r="E20" s="191" t="s">
        <v>162</v>
      </c>
      <c r="F20" s="191" t="s">
        <v>739</v>
      </c>
      <c r="G20" s="190" t="s">
        <v>47</v>
      </c>
      <c r="H20" s="192" t="s">
        <v>740</v>
      </c>
      <c r="I20" s="193" t="s">
        <v>741</v>
      </c>
      <c r="J20" s="194" t="s">
        <v>742</v>
      </c>
      <c r="K20" s="192" t="s">
        <v>801</v>
      </c>
      <c r="L20" s="186" t="s">
        <v>52</v>
      </c>
      <c r="M20" s="192" t="s">
        <v>123</v>
      </c>
      <c r="N20" s="192" t="s">
        <v>455</v>
      </c>
      <c r="O20" s="195" t="s">
        <v>268</v>
      </c>
      <c r="P20" s="429" t="s">
        <v>952</v>
      </c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1"/>
      <c r="AE20" s="12"/>
      <c r="AF20" s="61"/>
    </row>
    <row r="21" spans="1:33" s="62" customFormat="1" ht="23.25" customHeight="1">
      <c r="A21" s="249"/>
      <c r="B21" s="269"/>
      <c r="C21" s="257"/>
      <c r="D21" s="270"/>
      <c r="E21" s="271"/>
      <c r="F21" s="271"/>
      <c r="G21" s="272"/>
      <c r="H21" s="269"/>
      <c r="I21" s="273"/>
      <c r="J21" s="274"/>
      <c r="K21" s="269"/>
      <c r="L21" s="269"/>
      <c r="M21" s="269"/>
      <c r="N21" s="269"/>
      <c r="O21" s="275"/>
      <c r="P21" s="276"/>
      <c r="Q21" s="246"/>
      <c r="R21" s="277"/>
      <c r="S21" s="276"/>
      <c r="T21" s="246"/>
      <c r="U21" s="277"/>
      <c r="V21" s="276"/>
      <c r="W21" s="246"/>
      <c r="X21" s="277"/>
      <c r="Y21" s="254"/>
      <c r="Z21" s="254"/>
      <c r="AA21" s="254"/>
      <c r="AB21" s="278"/>
      <c r="AC21" s="250"/>
      <c r="AD21" s="254"/>
      <c r="AE21" s="63"/>
      <c r="AF21" s="61"/>
      <c r="AG21" s="1"/>
    </row>
    <row r="22" spans="1:15" ht="19.5">
      <c r="A22" s="82" t="s">
        <v>401</v>
      </c>
      <c r="B22" s="68"/>
      <c r="C22" s="68"/>
      <c r="D22" s="177"/>
      <c r="E22" s="68"/>
      <c r="F22" s="68"/>
      <c r="G22" s="177"/>
      <c r="H22" s="177"/>
      <c r="I22" s="177"/>
      <c r="J22" s="177"/>
      <c r="K22" s="400"/>
      <c r="L22" s="400"/>
      <c r="M22" s="400"/>
      <c r="N22" s="400"/>
      <c r="O22" s="400"/>
    </row>
  </sheetData>
  <sheetProtection/>
  <mergeCells count="38">
    <mergeCell ref="K22:O22"/>
    <mergeCell ref="G6:L6"/>
    <mergeCell ref="G8:K8"/>
    <mergeCell ref="V12:X12"/>
    <mergeCell ref="P19:AD19"/>
    <mergeCell ref="P20:AD20"/>
    <mergeCell ref="Z12:Z13"/>
    <mergeCell ref="AA12:AA13"/>
    <mergeCell ref="AB12:AB13"/>
    <mergeCell ref="AC11:AD11"/>
    <mergeCell ref="AC12:AC13"/>
    <mergeCell ref="AD12:AD13"/>
    <mergeCell ref="Y12:Y13"/>
    <mergeCell ref="G12:G13"/>
    <mergeCell ref="M7:Q7"/>
    <mergeCell ref="M8:Q8"/>
    <mergeCell ref="G7:L7"/>
    <mergeCell ref="M12:M13"/>
    <mergeCell ref="N12:N13"/>
    <mergeCell ref="L12:L13"/>
    <mergeCell ref="O12:O13"/>
    <mergeCell ref="P12:R12"/>
    <mergeCell ref="S12:U12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A1:AD1"/>
    <mergeCell ref="A2:AD2"/>
    <mergeCell ref="A4:AD4"/>
    <mergeCell ref="A5:AD5"/>
    <mergeCell ref="M6:Q6"/>
  </mergeCells>
  <hyperlinks>
    <hyperlink ref="D14" r:id="rId1" display="https://data.fei.org/person/Detail.aspx?personFeiID=10168355"/>
    <hyperlink ref="D16" r:id="rId2" display="https://data.fei.org/person/Detail.aspx?personFeiID=10168355"/>
  </hyperlinks>
  <printOptions/>
  <pageMargins left="0.25" right="0.25" top="0.75" bottom="0.75" header="0.3" footer="0.3"/>
  <pageSetup fitToHeight="0" fitToWidth="1" horizontalDpi="600" verticalDpi="600" orientation="landscape" paperSize="9" scale="70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view="pageBreakPreview" zoomScale="75" zoomScaleNormal="75" zoomScaleSheetLayoutView="75" zoomScalePageLayoutView="0" workbookViewId="0" topLeftCell="A1">
      <selection activeCell="A14" sqref="A14:IV14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12.375" style="41" hidden="1" customWidth="1"/>
    <col min="4" max="4" width="13.25390625" style="41" hidden="1" customWidth="1"/>
    <col min="5" max="5" width="8.125" style="41" customWidth="1"/>
    <col min="6" max="6" width="17.25390625" style="41" customWidth="1"/>
    <col min="7" max="7" width="5.125" style="41" customWidth="1"/>
    <col min="8" max="8" width="14.00390625" style="41" hidden="1" customWidth="1"/>
    <col min="9" max="9" width="15.25390625" style="41" customWidth="1"/>
    <col min="10" max="10" width="15.75390625" style="41" customWidth="1"/>
    <col min="11" max="11" width="10.00390625" style="41" customWidth="1"/>
    <col min="12" max="12" width="11.375" style="41" customWidth="1"/>
    <col min="13" max="13" width="7.125" style="41" customWidth="1"/>
    <col min="14" max="14" width="9.625" style="41" customWidth="1"/>
    <col min="15" max="15" width="11.875" style="41" customWidth="1"/>
    <col min="16" max="16" width="7.125" style="41" customWidth="1"/>
    <col min="17" max="17" width="8.75390625" style="41" customWidth="1"/>
    <col min="18" max="18" width="3.75390625" style="41" customWidth="1"/>
    <col min="19" max="19" width="7.125" style="41" customWidth="1"/>
    <col min="20" max="20" width="8.25390625" style="41" customWidth="1"/>
    <col min="21" max="21" width="3.75390625" style="41" customWidth="1"/>
    <col min="22" max="22" width="7.00390625" style="41" customWidth="1"/>
    <col min="23" max="23" width="8.875" style="41" customWidth="1"/>
    <col min="24" max="24" width="3.875" style="41" customWidth="1"/>
    <col min="25" max="25" width="7.125" style="41" customWidth="1"/>
    <col min="26" max="26" width="8.75390625" style="41" customWidth="1"/>
    <col min="27" max="27" width="3.875" style="41" customWidth="1"/>
    <col min="28" max="28" width="7.125" style="41" customWidth="1"/>
    <col min="29" max="29" width="9.00390625" style="41" customWidth="1"/>
    <col min="30" max="30" width="3.875" style="41" customWidth="1"/>
    <col min="31" max="31" width="5.00390625" style="41" customWidth="1"/>
    <col min="32" max="32" width="2.875" style="41" customWidth="1"/>
    <col min="33" max="33" width="6.25390625" style="41" hidden="1" customWidth="1"/>
    <col min="34" max="34" width="7.75390625" style="41" customWidth="1"/>
    <col min="35" max="35" width="9.125" style="41" customWidth="1"/>
    <col min="36" max="36" width="7.62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33" customHeight="1">
      <c r="A1" s="381" t="s">
        <v>909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" customHeight="1">
      <c r="A2" s="407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930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21" customHeight="1">
      <c r="D6" s="45"/>
      <c r="F6" s="46" t="s">
        <v>386</v>
      </c>
      <c r="G6" s="401" t="s">
        <v>915</v>
      </c>
      <c r="H6" s="401"/>
      <c r="I6" s="401"/>
      <c r="J6" s="401"/>
      <c r="K6" s="401" t="s">
        <v>948</v>
      </c>
      <c r="L6" s="401"/>
      <c r="M6" s="401"/>
      <c r="N6" s="401"/>
      <c r="O6" s="401"/>
      <c r="P6" s="401"/>
      <c r="Q6" s="260"/>
      <c r="AL6" s="48"/>
    </row>
    <row r="7" spans="1:38" s="50" customFormat="1" ht="20.25" customHeight="1">
      <c r="A7" s="49"/>
      <c r="D7" s="45"/>
      <c r="F7" s="45"/>
      <c r="G7" s="401" t="s">
        <v>932</v>
      </c>
      <c r="H7" s="401"/>
      <c r="I7" s="401"/>
      <c r="J7" s="401"/>
      <c r="K7" s="401" t="s">
        <v>933</v>
      </c>
      <c r="L7" s="401"/>
      <c r="M7" s="401"/>
      <c r="N7" s="401"/>
      <c r="O7" s="401"/>
      <c r="P7" s="401"/>
      <c r="Q7" s="279"/>
      <c r="R7" s="52"/>
      <c r="S7" s="52"/>
      <c r="T7" s="52"/>
      <c r="U7" s="52"/>
      <c r="V7" s="52"/>
      <c r="Y7" s="52"/>
      <c r="AB7" s="52"/>
      <c r="AK7" s="54"/>
      <c r="AL7" s="48"/>
    </row>
    <row r="8" spans="7:38" s="50" customFormat="1" ht="20.25" customHeight="1">
      <c r="G8" s="260"/>
      <c r="H8" s="260"/>
      <c r="I8" s="260"/>
      <c r="J8" s="260"/>
      <c r="K8" s="401" t="s">
        <v>919</v>
      </c>
      <c r="L8" s="401"/>
      <c r="M8" s="401"/>
      <c r="N8" s="401"/>
      <c r="O8" s="401"/>
      <c r="P8" s="401"/>
      <c r="Q8" s="279"/>
      <c r="R8" s="52"/>
      <c r="S8" s="52"/>
      <c r="T8" s="52"/>
      <c r="U8" s="52"/>
      <c r="V8" s="52"/>
      <c r="Y8" s="52"/>
      <c r="AB8" s="52"/>
      <c r="AK8" s="44"/>
      <c r="AL8" s="48"/>
    </row>
    <row r="9" spans="7:38" s="50" customFormat="1" ht="10.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38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4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J10" s="312" t="s">
        <v>931</v>
      </c>
      <c r="AK10" s="256"/>
      <c r="AL10" s="48"/>
    </row>
    <row r="11" spans="1:38" ht="24.75" customHeight="1">
      <c r="A11" s="419" t="s">
        <v>400</v>
      </c>
      <c r="B11" s="420" t="s">
        <v>29</v>
      </c>
      <c r="C11" s="421" t="s">
        <v>917</v>
      </c>
      <c r="D11" s="420" t="s">
        <v>31</v>
      </c>
      <c r="E11" s="420" t="s">
        <v>32</v>
      </c>
      <c r="F11" s="422" t="s">
        <v>33</v>
      </c>
      <c r="G11" s="420" t="s">
        <v>34</v>
      </c>
      <c r="H11" s="420" t="s">
        <v>35</v>
      </c>
      <c r="I11" s="422" t="s">
        <v>387</v>
      </c>
      <c r="J11" s="422" t="s">
        <v>37</v>
      </c>
      <c r="K11" s="422" t="s">
        <v>38</v>
      </c>
      <c r="L11" s="422" t="s">
        <v>39</v>
      </c>
      <c r="M11" s="422" t="s">
        <v>40</v>
      </c>
      <c r="N11" s="421" t="s">
        <v>41</v>
      </c>
      <c r="O11" s="422" t="s">
        <v>382</v>
      </c>
      <c r="P11" s="425" t="s">
        <v>388</v>
      </c>
      <c r="Q11" s="425"/>
      <c r="R11" s="425"/>
      <c r="S11" s="425" t="s">
        <v>389</v>
      </c>
      <c r="T11" s="425"/>
      <c r="U11" s="425"/>
      <c r="V11" s="421" t="s">
        <v>390</v>
      </c>
      <c r="W11" s="421"/>
      <c r="X11" s="421"/>
      <c r="Y11" s="425" t="s">
        <v>391</v>
      </c>
      <c r="Z11" s="425"/>
      <c r="AA11" s="425"/>
      <c r="AB11" s="425" t="s">
        <v>939</v>
      </c>
      <c r="AC11" s="425"/>
      <c r="AD11" s="425"/>
      <c r="AE11" s="423" t="s">
        <v>393</v>
      </c>
      <c r="AF11" s="423" t="s">
        <v>394</v>
      </c>
      <c r="AG11" s="423" t="s">
        <v>395</v>
      </c>
      <c r="AH11" s="424" t="s">
        <v>396</v>
      </c>
      <c r="AI11" s="424" t="s">
        <v>397</v>
      </c>
      <c r="AJ11" s="423" t="s">
        <v>402</v>
      </c>
      <c r="AL11" s="48"/>
    </row>
    <row r="12" spans="1:38" ht="48" customHeight="1">
      <c r="A12" s="419"/>
      <c r="B12" s="420"/>
      <c r="C12" s="421"/>
      <c r="D12" s="420"/>
      <c r="E12" s="420"/>
      <c r="F12" s="422"/>
      <c r="G12" s="420"/>
      <c r="H12" s="420"/>
      <c r="I12" s="421"/>
      <c r="J12" s="422"/>
      <c r="K12" s="422"/>
      <c r="L12" s="422"/>
      <c r="M12" s="422"/>
      <c r="N12" s="421"/>
      <c r="O12" s="422"/>
      <c r="P12" s="322" t="s">
        <v>398</v>
      </c>
      <c r="Q12" s="322" t="s">
        <v>399</v>
      </c>
      <c r="R12" s="323" t="s">
        <v>400</v>
      </c>
      <c r="S12" s="322" t="s">
        <v>398</v>
      </c>
      <c r="T12" s="322" t="s">
        <v>399</v>
      </c>
      <c r="U12" s="323" t="s">
        <v>400</v>
      </c>
      <c r="V12" s="322" t="s">
        <v>398</v>
      </c>
      <c r="W12" s="322" t="s">
        <v>399</v>
      </c>
      <c r="X12" s="323" t="s">
        <v>400</v>
      </c>
      <c r="Y12" s="322" t="s">
        <v>398</v>
      </c>
      <c r="Z12" s="322" t="s">
        <v>399</v>
      </c>
      <c r="AA12" s="323" t="s">
        <v>400</v>
      </c>
      <c r="AB12" s="322" t="s">
        <v>398</v>
      </c>
      <c r="AC12" s="322" t="s">
        <v>399</v>
      </c>
      <c r="AD12" s="323" t="s">
        <v>400</v>
      </c>
      <c r="AE12" s="423"/>
      <c r="AF12" s="423"/>
      <c r="AG12" s="423"/>
      <c r="AH12" s="424"/>
      <c r="AI12" s="424"/>
      <c r="AJ12" s="423"/>
      <c r="AL12" s="48"/>
    </row>
    <row r="13" spans="1:39" s="62" customFormat="1" ht="46.5" customHeight="1">
      <c r="A13" s="324">
        <v>1</v>
      </c>
      <c r="B13" s="186">
        <v>203</v>
      </c>
      <c r="C13" s="185" t="s">
        <v>203</v>
      </c>
      <c r="D13" s="186">
        <v>10181646</v>
      </c>
      <c r="E13" s="187" t="s">
        <v>650</v>
      </c>
      <c r="F13" s="196" t="s">
        <v>844</v>
      </c>
      <c r="G13" s="185" t="s">
        <v>47</v>
      </c>
      <c r="H13" s="186" t="s">
        <v>594</v>
      </c>
      <c r="I13" s="196" t="s">
        <v>845</v>
      </c>
      <c r="J13" s="188" t="s">
        <v>223</v>
      </c>
      <c r="K13" s="186" t="s">
        <v>216</v>
      </c>
      <c r="L13" s="186" t="s">
        <v>96</v>
      </c>
      <c r="M13" s="186" t="s">
        <v>84</v>
      </c>
      <c r="N13" s="186" t="s">
        <v>115</v>
      </c>
      <c r="O13" s="188" t="s">
        <v>224</v>
      </c>
      <c r="P13" s="325">
        <v>200.5</v>
      </c>
      <c r="Q13" s="326">
        <f aca="true" t="shared" si="0" ref="Q13:Q18">ROUND(P13/2.8,3)-IF($AE13=1,0.5,IF($AE13=2,1.5,0))</f>
        <v>71.607</v>
      </c>
      <c r="R13" s="327">
        <f aca="true" t="shared" si="1" ref="R13:R18">RANK(Q13,Q$13:Q$18,0)</f>
        <v>1</v>
      </c>
      <c r="S13" s="325">
        <v>201</v>
      </c>
      <c r="T13" s="326">
        <f aca="true" t="shared" si="2" ref="T13:T18">ROUND(S13/2.8,3)-IF($AE13=1,0.5,IF($AE13=2,1.5,0))</f>
        <v>71.786</v>
      </c>
      <c r="U13" s="327">
        <f aca="true" t="shared" si="3" ref="U13:U18">RANK(T13,T$13:T$18,0)</f>
        <v>1</v>
      </c>
      <c r="V13" s="325">
        <v>200.5</v>
      </c>
      <c r="W13" s="326">
        <f aca="true" t="shared" si="4" ref="W13:W18">ROUND(V13/2.8,3)-IF($AE13=1,0.5,IF($AE13=2,1.5,0))</f>
        <v>71.607</v>
      </c>
      <c r="X13" s="327">
        <f aca="true" t="shared" si="5" ref="X13:X18">RANK(W13,W$13:W$18,0)</f>
        <v>1</v>
      </c>
      <c r="Y13" s="325">
        <v>195</v>
      </c>
      <c r="Z13" s="326">
        <f aca="true" t="shared" si="6" ref="Z13:Z18">ROUND(Y13/2.8,3)-IF($AE13=1,0.5,IF($AE13=2,1.5,0))</f>
        <v>69.643</v>
      </c>
      <c r="AA13" s="327">
        <f aca="true" t="shared" si="7" ref="AA13:AA18">RANK(Z13,Z$13:Z$18,0)</f>
        <v>1</v>
      </c>
      <c r="AB13" s="325">
        <v>197.5</v>
      </c>
      <c r="AC13" s="326">
        <f aca="true" t="shared" si="8" ref="AC13:AC18">ROUND(AB13/2.8,3)-IF($AE13=1,0.5,IF($AE13=2,1.5,0))</f>
        <v>70.536</v>
      </c>
      <c r="AD13" s="327">
        <f aca="true" t="shared" si="9" ref="AD13:AD18">RANK(AC13,AC$13:AC$18,0)</f>
        <v>1</v>
      </c>
      <c r="AE13" s="329"/>
      <c r="AF13" s="329"/>
      <c r="AG13" s="329"/>
      <c r="AH13" s="330">
        <f aca="true" t="shared" si="10" ref="AH13:AH18">(V13++S13+Y13+P13+AB13)/5</f>
        <v>198.9</v>
      </c>
      <c r="AI13" s="331">
        <f>ROUND(((T13+W13+Z13+Q13+AC13)/5),3)</f>
        <v>71.036</v>
      </c>
      <c r="AJ13" s="329" t="s">
        <v>900</v>
      </c>
      <c r="AK13" s="63"/>
      <c r="AL13" s="61"/>
      <c r="AM13" s="1"/>
    </row>
    <row r="14" spans="1:39" s="62" customFormat="1" ht="46.5" customHeight="1">
      <c r="A14" s="324">
        <v>2</v>
      </c>
      <c r="B14" s="186">
        <v>201</v>
      </c>
      <c r="C14" s="185" t="s">
        <v>203</v>
      </c>
      <c r="D14" s="186">
        <v>10166576</v>
      </c>
      <c r="E14" s="187" t="s">
        <v>650</v>
      </c>
      <c r="F14" s="196" t="s">
        <v>756</v>
      </c>
      <c r="G14" s="185" t="s">
        <v>47</v>
      </c>
      <c r="H14" s="186" t="s">
        <v>757</v>
      </c>
      <c r="I14" s="196" t="s">
        <v>758</v>
      </c>
      <c r="J14" s="188" t="s">
        <v>368</v>
      </c>
      <c r="K14" s="186" t="s">
        <v>759</v>
      </c>
      <c r="L14" s="186" t="s">
        <v>52</v>
      </c>
      <c r="M14" s="186" t="s">
        <v>429</v>
      </c>
      <c r="N14" s="186" t="s">
        <v>142</v>
      </c>
      <c r="O14" s="188" t="s">
        <v>760</v>
      </c>
      <c r="P14" s="325">
        <v>184.5</v>
      </c>
      <c r="Q14" s="326">
        <f t="shared" si="0"/>
        <v>65.893</v>
      </c>
      <c r="R14" s="327">
        <f t="shared" si="1"/>
        <v>2</v>
      </c>
      <c r="S14" s="325">
        <v>187</v>
      </c>
      <c r="T14" s="326">
        <f t="shared" si="2"/>
        <v>66.786</v>
      </c>
      <c r="U14" s="327">
        <f t="shared" si="3"/>
        <v>2</v>
      </c>
      <c r="V14" s="325">
        <v>185</v>
      </c>
      <c r="W14" s="326">
        <f t="shared" si="4"/>
        <v>66.071</v>
      </c>
      <c r="X14" s="327">
        <f t="shared" si="5"/>
        <v>2</v>
      </c>
      <c r="Y14" s="325">
        <v>178.5</v>
      </c>
      <c r="Z14" s="326">
        <f t="shared" si="6"/>
        <v>63.75</v>
      </c>
      <c r="AA14" s="327">
        <f t="shared" si="7"/>
        <v>4</v>
      </c>
      <c r="AB14" s="325">
        <v>189</v>
      </c>
      <c r="AC14" s="326">
        <f t="shared" si="8"/>
        <v>67.5</v>
      </c>
      <c r="AD14" s="327">
        <f t="shared" si="9"/>
        <v>2</v>
      </c>
      <c r="AE14" s="329"/>
      <c r="AF14" s="329"/>
      <c r="AG14" s="329"/>
      <c r="AH14" s="330">
        <f t="shared" si="10"/>
        <v>184.8</v>
      </c>
      <c r="AI14" s="331">
        <f>ROUND(((T14+W14+Z14+Q14+AC14)/5),3)</f>
        <v>66</v>
      </c>
      <c r="AJ14" s="329" t="s">
        <v>900</v>
      </c>
      <c r="AK14" s="63"/>
      <c r="AL14" s="61"/>
      <c r="AM14" s="1"/>
    </row>
    <row r="15" spans="1:39" s="62" customFormat="1" ht="46.5" customHeight="1">
      <c r="A15" s="324">
        <v>3</v>
      </c>
      <c r="B15" s="186">
        <v>205</v>
      </c>
      <c r="C15" s="185" t="s">
        <v>203</v>
      </c>
      <c r="D15" s="186">
        <v>10140865</v>
      </c>
      <c r="E15" s="187" t="s">
        <v>56</v>
      </c>
      <c r="F15" s="196" t="s">
        <v>881</v>
      </c>
      <c r="G15" s="185" t="s">
        <v>47</v>
      </c>
      <c r="H15" s="186" t="s">
        <v>883</v>
      </c>
      <c r="I15" s="196" t="s">
        <v>882</v>
      </c>
      <c r="J15" s="188" t="s">
        <v>884</v>
      </c>
      <c r="K15" s="202" t="s">
        <v>149</v>
      </c>
      <c r="L15" s="186" t="s">
        <v>52</v>
      </c>
      <c r="M15" s="186" t="s">
        <v>97</v>
      </c>
      <c r="N15" s="186" t="s">
        <v>130</v>
      </c>
      <c r="O15" s="188" t="s">
        <v>885</v>
      </c>
      <c r="P15" s="325">
        <v>184.5</v>
      </c>
      <c r="Q15" s="326">
        <f t="shared" si="0"/>
        <v>65.893</v>
      </c>
      <c r="R15" s="327">
        <f t="shared" si="1"/>
        <v>2</v>
      </c>
      <c r="S15" s="325">
        <v>179.5</v>
      </c>
      <c r="T15" s="326">
        <f t="shared" si="2"/>
        <v>64.107</v>
      </c>
      <c r="U15" s="327">
        <f t="shared" si="3"/>
        <v>3</v>
      </c>
      <c r="V15" s="325">
        <v>180</v>
      </c>
      <c r="W15" s="326">
        <f t="shared" si="4"/>
        <v>64.286</v>
      </c>
      <c r="X15" s="327">
        <f t="shared" si="5"/>
        <v>3</v>
      </c>
      <c r="Y15" s="325">
        <v>191.5</v>
      </c>
      <c r="Z15" s="326">
        <f t="shared" si="6"/>
        <v>68.393</v>
      </c>
      <c r="AA15" s="327">
        <f t="shared" si="7"/>
        <v>2</v>
      </c>
      <c r="AB15" s="325">
        <v>186</v>
      </c>
      <c r="AC15" s="326">
        <f t="shared" si="8"/>
        <v>66.429</v>
      </c>
      <c r="AD15" s="327">
        <f t="shared" si="9"/>
        <v>3</v>
      </c>
      <c r="AE15" s="329"/>
      <c r="AF15" s="329"/>
      <c r="AG15" s="329"/>
      <c r="AH15" s="330">
        <f t="shared" si="10"/>
        <v>184.3</v>
      </c>
      <c r="AI15" s="331">
        <v>65.821</v>
      </c>
      <c r="AJ15" s="329" t="s">
        <v>900</v>
      </c>
      <c r="AK15" s="63"/>
      <c r="AL15" s="61"/>
      <c r="AM15" s="1"/>
    </row>
    <row r="16" spans="1:39" s="62" customFormat="1" ht="46.5" customHeight="1">
      <c r="A16" s="324">
        <v>4</v>
      </c>
      <c r="B16" s="186">
        <v>200</v>
      </c>
      <c r="C16" s="185" t="s">
        <v>203</v>
      </c>
      <c r="D16" s="186">
        <v>10182051</v>
      </c>
      <c r="E16" s="187" t="s">
        <v>873</v>
      </c>
      <c r="F16" s="196" t="s">
        <v>868</v>
      </c>
      <c r="G16" s="185" t="s">
        <v>47</v>
      </c>
      <c r="H16" s="186" t="s">
        <v>869</v>
      </c>
      <c r="I16" s="196" t="s">
        <v>879</v>
      </c>
      <c r="J16" s="188" t="s">
        <v>870</v>
      </c>
      <c r="K16" s="192" t="s">
        <v>533</v>
      </c>
      <c r="L16" s="186" t="s">
        <v>83</v>
      </c>
      <c r="M16" s="186" t="s">
        <v>84</v>
      </c>
      <c r="N16" s="186" t="s">
        <v>130</v>
      </c>
      <c r="O16" s="188" t="s">
        <v>498</v>
      </c>
      <c r="P16" s="325">
        <v>176</v>
      </c>
      <c r="Q16" s="326">
        <f t="shared" si="0"/>
        <v>62.857</v>
      </c>
      <c r="R16" s="327">
        <f t="shared" si="1"/>
        <v>4</v>
      </c>
      <c r="S16" s="325">
        <v>177</v>
      </c>
      <c r="T16" s="326">
        <f t="shared" si="2"/>
        <v>63.214</v>
      </c>
      <c r="U16" s="327">
        <f t="shared" si="3"/>
        <v>4</v>
      </c>
      <c r="V16" s="325">
        <v>165.5</v>
      </c>
      <c r="W16" s="326">
        <f t="shared" si="4"/>
        <v>59.107</v>
      </c>
      <c r="X16" s="327">
        <f t="shared" si="5"/>
        <v>6</v>
      </c>
      <c r="Y16" s="325">
        <v>184.5</v>
      </c>
      <c r="Z16" s="326">
        <f t="shared" si="6"/>
        <v>65.893</v>
      </c>
      <c r="AA16" s="327">
        <f t="shared" si="7"/>
        <v>3</v>
      </c>
      <c r="AB16" s="325">
        <v>177</v>
      </c>
      <c r="AC16" s="326">
        <f t="shared" si="8"/>
        <v>63.214</v>
      </c>
      <c r="AD16" s="327">
        <f t="shared" si="9"/>
        <v>5</v>
      </c>
      <c r="AE16" s="329"/>
      <c r="AF16" s="329"/>
      <c r="AG16" s="329"/>
      <c r="AH16" s="330">
        <f t="shared" si="10"/>
        <v>176</v>
      </c>
      <c r="AI16" s="331">
        <f>ROUND(((T16+W16+Z16+Q16+AC16)/5),3)</f>
        <v>62.857</v>
      </c>
      <c r="AJ16" s="329" t="s">
        <v>900</v>
      </c>
      <c r="AK16" s="63"/>
      <c r="AL16" s="61"/>
      <c r="AM16" s="1"/>
    </row>
    <row r="17" spans="1:39" s="62" customFormat="1" ht="46.5" customHeight="1">
      <c r="A17" s="324">
        <v>5</v>
      </c>
      <c r="B17" s="186">
        <v>202</v>
      </c>
      <c r="C17" s="185" t="s">
        <v>203</v>
      </c>
      <c r="D17" s="186">
        <v>10150650</v>
      </c>
      <c r="E17" s="187" t="s">
        <v>761</v>
      </c>
      <c r="F17" s="196" t="s">
        <v>762</v>
      </c>
      <c r="G17" s="185" t="s">
        <v>47</v>
      </c>
      <c r="H17" s="186" t="s">
        <v>763</v>
      </c>
      <c r="I17" s="196" t="s">
        <v>764</v>
      </c>
      <c r="J17" s="188" t="s">
        <v>765</v>
      </c>
      <c r="K17" s="186" t="s">
        <v>80</v>
      </c>
      <c r="L17" s="186" t="s">
        <v>81</v>
      </c>
      <c r="M17" s="186" t="s">
        <v>431</v>
      </c>
      <c r="N17" s="192" t="s">
        <v>455</v>
      </c>
      <c r="O17" s="188" t="s">
        <v>766</v>
      </c>
      <c r="P17" s="325">
        <v>175</v>
      </c>
      <c r="Q17" s="326">
        <f t="shared" si="0"/>
        <v>62.5</v>
      </c>
      <c r="R17" s="327">
        <f t="shared" si="1"/>
        <v>5</v>
      </c>
      <c r="S17" s="325">
        <v>173.5</v>
      </c>
      <c r="T17" s="326">
        <f t="shared" si="2"/>
        <v>61.964</v>
      </c>
      <c r="U17" s="327">
        <f t="shared" si="3"/>
        <v>5</v>
      </c>
      <c r="V17" s="325">
        <v>178</v>
      </c>
      <c r="W17" s="326">
        <f t="shared" si="4"/>
        <v>63.571</v>
      </c>
      <c r="X17" s="327">
        <f t="shared" si="5"/>
        <v>4</v>
      </c>
      <c r="Y17" s="325">
        <v>164</v>
      </c>
      <c r="Z17" s="326">
        <f t="shared" si="6"/>
        <v>58.571</v>
      </c>
      <c r="AA17" s="327">
        <f t="shared" si="7"/>
        <v>6</v>
      </c>
      <c r="AB17" s="325">
        <v>180.5</v>
      </c>
      <c r="AC17" s="326">
        <f t="shared" si="8"/>
        <v>64.464</v>
      </c>
      <c r="AD17" s="327">
        <f t="shared" si="9"/>
        <v>4</v>
      </c>
      <c r="AE17" s="329"/>
      <c r="AF17" s="329"/>
      <c r="AG17" s="329"/>
      <c r="AH17" s="330">
        <f t="shared" si="10"/>
        <v>174.2</v>
      </c>
      <c r="AI17" s="331">
        <f>ROUND(((T17+W17+Z17+Q17+AC17)/5),3)</f>
        <v>62.214</v>
      </c>
      <c r="AJ17" s="329" t="s">
        <v>900</v>
      </c>
      <c r="AK17" s="63"/>
      <c r="AL17" s="61"/>
      <c r="AM17" s="1"/>
    </row>
    <row r="18" spans="1:39" s="62" customFormat="1" ht="46.5" customHeight="1">
      <c r="A18" s="324">
        <v>6</v>
      </c>
      <c r="B18" s="186">
        <v>204</v>
      </c>
      <c r="C18" s="185" t="s">
        <v>203</v>
      </c>
      <c r="D18" s="186">
        <v>10182053</v>
      </c>
      <c r="E18" s="187" t="s">
        <v>874</v>
      </c>
      <c r="F18" s="196" t="s">
        <v>875</v>
      </c>
      <c r="G18" s="185" t="s">
        <v>47</v>
      </c>
      <c r="H18" s="186" t="s">
        <v>878</v>
      </c>
      <c r="I18" s="196" t="s">
        <v>880</v>
      </c>
      <c r="J18" s="188" t="s">
        <v>141</v>
      </c>
      <c r="K18" s="186" t="s">
        <v>876</v>
      </c>
      <c r="L18" s="186" t="s">
        <v>83</v>
      </c>
      <c r="M18" s="186" t="s">
        <v>71</v>
      </c>
      <c r="N18" s="192" t="s">
        <v>142</v>
      </c>
      <c r="O18" s="188" t="s">
        <v>195</v>
      </c>
      <c r="P18" s="325">
        <v>172</v>
      </c>
      <c r="Q18" s="326">
        <f t="shared" si="0"/>
        <v>61.429</v>
      </c>
      <c r="R18" s="327">
        <f t="shared" si="1"/>
        <v>6</v>
      </c>
      <c r="S18" s="325">
        <v>172.5</v>
      </c>
      <c r="T18" s="326">
        <f t="shared" si="2"/>
        <v>61.607</v>
      </c>
      <c r="U18" s="327">
        <f t="shared" si="3"/>
        <v>6</v>
      </c>
      <c r="V18" s="325">
        <v>172</v>
      </c>
      <c r="W18" s="326">
        <f t="shared" si="4"/>
        <v>61.429</v>
      </c>
      <c r="X18" s="327">
        <f t="shared" si="5"/>
        <v>5</v>
      </c>
      <c r="Y18" s="325">
        <v>177</v>
      </c>
      <c r="Z18" s="326">
        <f t="shared" si="6"/>
        <v>63.214</v>
      </c>
      <c r="AA18" s="327">
        <f t="shared" si="7"/>
        <v>5</v>
      </c>
      <c r="AB18" s="325">
        <v>174</v>
      </c>
      <c r="AC18" s="326">
        <f t="shared" si="8"/>
        <v>62.143</v>
      </c>
      <c r="AD18" s="327">
        <f t="shared" si="9"/>
        <v>6</v>
      </c>
      <c r="AE18" s="329"/>
      <c r="AF18" s="329"/>
      <c r="AG18" s="329"/>
      <c r="AH18" s="330">
        <f t="shared" si="10"/>
        <v>173.5</v>
      </c>
      <c r="AI18" s="331">
        <f>ROUND(((T18+W18+Z18+Q18+AC18)/5),3)</f>
        <v>61.964</v>
      </c>
      <c r="AJ18" s="329" t="s">
        <v>900</v>
      </c>
      <c r="AK18" s="63"/>
      <c r="AL18" s="61"/>
      <c r="AM18" s="1"/>
    </row>
    <row r="19" spans="1:15" ht="88.5" customHeight="1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400"/>
      <c r="L19" s="400"/>
      <c r="M19" s="400"/>
      <c r="N19" s="400"/>
      <c r="O19" s="400"/>
    </row>
  </sheetData>
  <sheetProtection/>
  <mergeCells count="36">
    <mergeCell ref="K19:O19"/>
    <mergeCell ref="S11:U11"/>
    <mergeCell ref="AB11:AD11"/>
    <mergeCell ref="G6:J6"/>
    <mergeCell ref="G7:J7"/>
    <mergeCell ref="K6:P6"/>
    <mergeCell ref="K7:P7"/>
    <mergeCell ref="K8:P8"/>
    <mergeCell ref="Y11:AA11"/>
    <mergeCell ref="L11:L12"/>
    <mergeCell ref="N11:N12"/>
    <mergeCell ref="O11:O12"/>
    <mergeCell ref="P11:R11"/>
    <mergeCell ref="V11:X11"/>
    <mergeCell ref="AJ11:AJ12"/>
    <mergeCell ref="AE11:AE12"/>
    <mergeCell ref="AF11:AF12"/>
    <mergeCell ref="AG11:AG12"/>
    <mergeCell ref="AH11:AH12"/>
    <mergeCell ref="AI11:AI12"/>
    <mergeCell ref="A1:AJ1"/>
    <mergeCell ref="A2:AJ2"/>
    <mergeCell ref="A4:AJ4"/>
    <mergeCell ref="A5:AJ5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M11:M12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"/>
  <sheetViews>
    <sheetView view="pageBreakPreview" zoomScale="75" zoomScaleNormal="75" zoomScaleSheetLayoutView="75" zoomScalePageLayoutView="0" workbookViewId="0" topLeftCell="A4">
      <selection activeCell="A4" sqref="A4:AM4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6.75390625" style="41" customWidth="1"/>
    <col min="6" max="6" width="15.375" style="41" customWidth="1"/>
    <col min="7" max="7" width="5.125" style="41" customWidth="1"/>
    <col min="8" max="8" width="14.00390625" style="41" hidden="1" customWidth="1"/>
    <col min="9" max="9" width="20.375" style="41" customWidth="1"/>
    <col min="10" max="10" width="10.375" style="41" customWidth="1"/>
    <col min="11" max="11" width="11.00390625" style="41" customWidth="1"/>
    <col min="12" max="12" width="11.625" style="41" customWidth="1"/>
    <col min="13" max="13" width="7.25390625" style="41" customWidth="1"/>
    <col min="14" max="14" width="9.625" style="41" customWidth="1"/>
    <col min="15" max="15" width="14.00390625" style="41" customWidth="1"/>
    <col min="16" max="17" width="8.25390625" style="41" customWidth="1"/>
    <col min="18" max="18" width="8.625" style="41" customWidth="1"/>
    <col min="19" max="19" width="3.75390625" style="41" customWidth="1"/>
    <col min="20" max="21" width="8.625" style="41" customWidth="1"/>
    <col min="22" max="22" width="8.375" style="41" customWidth="1"/>
    <col min="23" max="23" width="3.75390625" style="41" customWidth="1"/>
    <col min="24" max="25" width="8.75390625" style="41" customWidth="1"/>
    <col min="26" max="26" width="8.375" style="41" customWidth="1"/>
    <col min="27" max="27" width="3.75390625" style="41" customWidth="1"/>
    <col min="28" max="30" width="8.375" style="41" customWidth="1"/>
    <col min="31" max="31" width="3.75390625" style="41" customWidth="1"/>
    <col min="32" max="33" width="8.25390625" style="41" customWidth="1"/>
    <col min="34" max="34" width="8.375" style="41" customWidth="1"/>
    <col min="35" max="35" width="3.75390625" style="41" customWidth="1"/>
    <col min="36" max="37" width="8.625" style="41" customWidth="1"/>
    <col min="38" max="38" width="11.875" style="41" bestFit="1" customWidth="1"/>
    <col min="39" max="39" width="9.125" style="41" customWidth="1"/>
    <col min="40" max="40" width="28.25390625" style="44" customWidth="1"/>
    <col min="41" max="41" width="11.00390625" style="44" customWidth="1"/>
    <col min="42" max="16384" width="9.125" style="41" customWidth="1"/>
  </cols>
  <sheetData>
    <row r="1" spans="1:55" ht="29.25" customHeight="1">
      <c r="A1" s="381" t="s">
        <v>212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9"/>
      <c r="AO1" s="39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9"/>
      <c r="AO2" s="39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39"/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41" s="43" customFormat="1" ht="24" customHeight="1">
      <c r="A4" s="392" t="s">
        <v>970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42"/>
      <c r="AO4" s="42"/>
    </row>
    <row r="5" spans="1:39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</row>
    <row r="6" spans="4:41" ht="15" customHeight="1">
      <c r="D6" s="45"/>
      <c r="F6" s="46" t="s">
        <v>386</v>
      </c>
      <c r="G6" s="401" t="s">
        <v>915</v>
      </c>
      <c r="H6" s="401"/>
      <c r="I6" s="401"/>
      <c r="J6" s="401"/>
      <c r="K6" s="401" t="s">
        <v>948</v>
      </c>
      <c r="L6" s="401"/>
      <c r="M6" s="401"/>
      <c r="N6" s="401"/>
      <c r="O6" s="401"/>
      <c r="P6" s="401"/>
      <c r="Q6" s="260"/>
      <c r="R6" s="260"/>
      <c r="S6" s="260"/>
      <c r="AO6" s="48"/>
    </row>
    <row r="7" spans="1:41" s="50" customFormat="1" ht="20.25" customHeight="1">
      <c r="A7" s="49"/>
      <c r="D7" s="45"/>
      <c r="F7" s="45"/>
      <c r="G7" s="401" t="s">
        <v>932</v>
      </c>
      <c r="H7" s="401"/>
      <c r="I7" s="401"/>
      <c r="J7" s="401"/>
      <c r="K7" s="401" t="s">
        <v>933</v>
      </c>
      <c r="L7" s="401"/>
      <c r="M7" s="401"/>
      <c r="N7" s="401"/>
      <c r="O7" s="401"/>
      <c r="P7" s="401"/>
      <c r="Q7" s="260"/>
      <c r="R7" s="53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N7" s="54"/>
      <c r="AO7" s="48"/>
    </row>
    <row r="8" spans="7:41" s="50" customFormat="1" ht="20.25" customHeight="1">
      <c r="G8" s="260"/>
      <c r="H8" s="260"/>
      <c r="I8" s="260"/>
      <c r="J8" s="260"/>
      <c r="K8" s="401" t="s">
        <v>919</v>
      </c>
      <c r="L8" s="401"/>
      <c r="M8" s="401"/>
      <c r="N8" s="401"/>
      <c r="O8" s="401"/>
      <c r="P8" s="401"/>
      <c r="Q8" s="260"/>
      <c r="R8" s="53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N8" s="44"/>
      <c r="AO8" s="48"/>
    </row>
    <row r="9" spans="7:41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4"/>
      <c r="AO9" s="48"/>
    </row>
    <row r="10" spans="1:41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70"/>
      <c r="AK10" s="70"/>
      <c r="AL10" s="403" t="s">
        <v>931</v>
      </c>
      <c r="AM10" s="403"/>
      <c r="AN10" s="176"/>
      <c r="AO10" s="48"/>
    </row>
    <row r="11" spans="1:41" ht="24.75" customHeight="1">
      <c r="A11" s="419" t="s">
        <v>400</v>
      </c>
      <c r="B11" s="420" t="s">
        <v>29</v>
      </c>
      <c r="C11" s="420" t="s">
        <v>30</v>
      </c>
      <c r="D11" s="420" t="s">
        <v>31</v>
      </c>
      <c r="E11" s="420" t="s">
        <v>32</v>
      </c>
      <c r="F11" s="422" t="s">
        <v>33</v>
      </c>
      <c r="G11" s="420" t="s">
        <v>34</v>
      </c>
      <c r="H11" s="420" t="s">
        <v>35</v>
      </c>
      <c r="I11" s="422" t="s">
        <v>387</v>
      </c>
      <c r="J11" s="422" t="s">
        <v>37</v>
      </c>
      <c r="K11" s="422" t="s">
        <v>38</v>
      </c>
      <c r="L11" s="422" t="s">
        <v>39</v>
      </c>
      <c r="M11" s="422" t="s">
        <v>40</v>
      </c>
      <c r="N11" s="421" t="s">
        <v>41</v>
      </c>
      <c r="O11" s="422" t="s">
        <v>382</v>
      </c>
      <c r="P11" s="421" t="s">
        <v>388</v>
      </c>
      <c r="Q11" s="421"/>
      <c r="R11" s="421"/>
      <c r="S11" s="421"/>
      <c r="T11" s="421" t="s">
        <v>389</v>
      </c>
      <c r="U11" s="421"/>
      <c r="V11" s="421"/>
      <c r="W11" s="421"/>
      <c r="X11" s="421" t="s">
        <v>390</v>
      </c>
      <c r="Y11" s="421"/>
      <c r="Z11" s="421"/>
      <c r="AA11" s="421"/>
      <c r="AB11" s="421" t="s">
        <v>391</v>
      </c>
      <c r="AC11" s="421"/>
      <c r="AD11" s="421"/>
      <c r="AE11" s="421"/>
      <c r="AF11" s="421" t="s">
        <v>392</v>
      </c>
      <c r="AG11" s="421"/>
      <c r="AH11" s="421"/>
      <c r="AI11" s="421"/>
      <c r="AJ11" s="424" t="s">
        <v>934</v>
      </c>
      <c r="AK11" s="424"/>
      <c r="AL11" s="424" t="s">
        <v>397</v>
      </c>
      <c r="AM11" s="423" t="s">
        <v>402</v>
      </c>
      <c r="AO11" s="48"/>
    </row>
    <row r="12" spans="1:41" ht="48" customHeight="1">
      <c r="A12" s="419"/>
      <c r="B12" s="420"/>
      <c r="C12" s="420"/>
      <c r="D12" s="420"/>
      <c r="E12" s="420"/>
      <c r="F12" s="422"/>
      <c r="G12" s="420"/>
      <c r="H12" s="420"/>
      <c r="I12" s="421"/>
      <c r="J12" s="422"/>
      <c r="K12" s="422"/>
      <c r="L12" s="422"/>
      <c r="M12" s="422"/>
      <c r="N12" s="421"/>
      <c r="O12" s="422"/>
      <c r="P12" s="322" t="s">
        <v>935</v>
      </c>
      <c r="Q12" s="322" t="s">
        <v>936</v>
      </c>
      <c r="R12" s="322" t="s">
        <v>399</v>
      </c>
      <c r="S12" s="323" t="s">
        <v>400</v>
      </c>
      <c r="T12" s="322" t="s">
        <v>935</v>
      </c>
      <c r="U12" s="322" t="s">
        <v>936</v>
      </c>
      <c r="V12" s="322" t="s">
        <v>399</v>
      </c>
      <c r="W12" s="323" t="s">
        <v>400</v>
      </c>
      <c r="X12" s="322" t="s">
        <v>935</v>
      </c>
      <c r="Y12" s="322" t="s">
        <v>936</v>
      </c>
      <c r="Z12" s="322" t="s">
        <v>399</v>
      </c>
      <c r="AA12" s="323" t="s">
        <v>400</v>
      </c>
      <c r="AB12" s="322" t="s">
        <v>935</v>
      </c>
      <c r="AC12" s="322" t="s">
        <v>936</v>
      </c>
      <c r="AD12" s="322" t="s">
        <v>399</v>
      </c>
      <c r="AE12" s="323" t="s">
        <v>400</v>
      </c>
      <c r="AF12" s="322" t="s">
        <v>935</v>
      </c>
      <c r="AG12" s="322" t="s">
        <v>936</v>
      </c>
      <c r="AH12" s="322" t="s">
        <v>399</v>
      </c>
      <c r="AI12" s="323" t="s">
        <v>400</v>
      </c>
      <c r="AJ12" s="322" t="s">
        <v>935</v>
      </c>
      <c r="AK12" s="322" t="s">
        <v>936</v>
      </c>
      <c r="AL12" s="424"/>
      <c r="AM12" s="423"/>
      <c r="AO12" s="48"/>
    </row>
    <row r="13" spans="1:42" s="62" customFormat="1" ht="53.25" customHeight="1">
      <c r="A13" s="324">
        <v>1</v>
      </c>
      <c r="B13" s="335">
        <v>404</v>
      </c>
      <c r="C13" s="336" t="s">
        <v>212</v>
      </c>
      <c r="D13" s="337">
        <v>10136777</v>
      </c>
      <c r="E13" s="338" t="s">
        <v>144</v>
      </c>
      <c r="F13" s="338" t="s">
        <v>802</v>
      </c>
      <c r="G13" s="339" t="s">
        <v>47</v>
      </c>
      <c r="H13" s="337" t="s">
        <v>472</v>
      </c>
      <c r="I13" s="340" t="s">
        <v>248</v>
      </c>
      <c r="J13" s="341" t="s">
        <v>800</v>
      </c>
      <c r="K13" s="337" t="s">
        <v>216</v>
      </c>
      <c r="L13" s="337" t="s">
        <v>96</v>
      </c>
      <c r="M13" s="337" t="s">
        <v>245</v>
      </c>
      <c r="N13" s="337" t="s">
        <v>130</v>
      </c>
      <c r="O13" s="342" t="s">
        <v>246</v>
      </c>
      <c r="P13" s="343">
        <v>72</v>
      </c>
      <c r="Q13" s="343">
        <v>76</v>
      </c>
      <c r="R13" s="331">
        <f>(P13+Q13)/2</f>
        <v>74</v>
      </c>
      <c r="S13" s="344">
        <f>RANK(R13,R$13:R$16,0)</f>
        <v>1</v>
      </c>
      <c r="T13" s="343">
        <v>72.75</v>
      </c>
      <c r="U13" s="343">
        <v>77</v>
      </c>
      <c r="V13" s="331">
        <f>(T13+U13)/2</f>
        <v>74.875</v>
      </c>
      <c r="W13" s="344">
        <f>RANK(V13,V$13:V$16,0)</f>
        <v>1</v>
      </c>
      <c r="X13" s="343">
        <v>76.5</v>
      </c>
      <c r="Y13" s="343">
        <v>79</v>
      </c>
      <c r="Z13" s="331">
        <f>(X13+Y13)/2</f>
        <v>77.75</v>
      </c>
      <c r="AA13" s="344">
        <f>RANK(Z13,Z$13:Z$16,0)</f>
        <v>1</v>
      </c>
      <c r="AB13" s="343">
        <v>72.25</v>
      </c>
      <c r="AC13" s="343">
        <v>75</v>
      </c>
      <c r="AD13" s="331">
        <f>(AB13+AC13)/2</f>
        <v>73.625</v>
      </c>
      <c r="AE13" s="344">
        <f>RANK(AD13,AD$13:AD$16,0)</f>
        <v>1</v>
      </c>
      <c r="AF13" s="343">
        <v>70.5</v>
      </c>
      <c r="AG13" s="343">
        <v>75</v>
      </c>
      <c r="AH13" s="331">
        <f>(AF13+AG13)/2</f>
        <v>72.75</v>
      </c>
      <c r="AI13" s="344">
        <f>RANK(AH13,AH$13:AH$16,0)</f>
        <v>1</v>
      </c>
      <c r="AJ13" s="343">
        <f aca="true" t="shared" si="0" ref="AJ13:AK16">SUM(P13,T13,X13,AB13,AF13,)/5</f>
        <v>72.8</v>
      </c>
      <c r="AK13" s="343">
        <f t="shared" si="0"/>
        <v>76.4</v>
      </c>
      <c r="AL13" s="331">
        <f>(AJ13+AK13)/2</f>
        <v>74.6</v>
      </c>
      <c r="AM13" s="332" t="s">
        <v>900</v>
      </c>
      <c r="AN13" s="63"/>
      <c r="AO13" s="61"/>
      <c r="AP13" s="1"/>
    </row>
    <row r="14" spans="1:41" s="62" customFormat="1" ht="53.25" customHeight="1">
      <c r="A14" s="324">
        <v>2</v>
      </c>
      <c r="B14" s="335">
        <v>402</v>
      </c>
      <c r="C14" s="336" t="s">
        <v>212</v>
      </c>
      <c r="D14" s="337">
        <v>10141044</v>
      </c>
      <c r="E14" s="338" t="s">
        <v>589</v>
      </c>
      <c r="F14" s="338" t="s">
        <v>699</v>
      </c>
      <c r="G14" s="339" t="s">
        <v>47</v>
      </c>
      <c r="H14" s="337" t="s">
        <v>590</v>
      </c>
      <c r="I14" s="340" t="s">
        <v>591</v>
      </c>
      <c r="J14" s="341" t="s">
        <v>592</v>
      </c>
      <c r="K14" s="337" t="s">
        <v>260</v>
      </c>
      <c r="L14" s="337" t="s">
        <v>83</v>
      </c>
      <c r="M14" s="337" t="s">
        <v>84</v>
      </c>
      <c r="N14" s="337" t="s">
        <v>130</v>
      </c>
      <c r="O14" s="342" t="s">
        <v>593</v>
      </c>
      <c r="P14" s="343">
        <v>69.5</v>
      </c>
      <c r="Q14" s="343">
        <v>72</v>
      </c>
      <c r="R14" s="331">
        <f>(P14+Q14)/2</f>
        <v>70.75</v>
      </c>
      <c r="S14" s="344">
        <f>RANK(R14,R$13:R$16,0)</f>
        <v>2</v>
      </c>
      <c r="T14" s="343">
        <v>70.25</v>
      </c>
      <c r="U14" s="343">
        <v>70</v>
      </c>
      <c r="V14" s="331">
        <f>(T14+U14)/2</f>
        <v>70.125</v>
      </c>
      <c r="W14" s="344">
        <f>RANK(V14,V$13:V$16,0)</f>
        <v>2</v>
      </c>
      <c r="X14" s="343">
        <v>69.25</v>
      </c>
      <c r="Y14" s="343">
        <v>74</v>
      </c>
      <c r="Z14" s="331">
        <f>(X14+Y14)/2</f>
        <v>71.625</v>
      </c>
      <c r="AA14" s="344">
        <f>RANK(Z14,Z$13:Z$16,0)</f>
        <v>2</v>
      </c>
      <c r="AB14" s="343">
        <v>69.5</v>
      </c>
      <c r="AC14" s="343">
        <v>73</v>
      </c>
      <c r="AD14" s="331">
        <f>(AB14+AC14)/2</f>
        <v>71.25</v>
      </c>
      <c r="AE14" s="344">
        <f>RANK(AD14,AD$13:AD$16,0)</f>
        <v>2</v>
      </c>
      <c r="AF14" s="343">
        <v>65.75</v>
      </c>
      <c r="AG14" s="343">
        <v>67</v>
      </c>
      <c r="AH14" s="331">
        <f>(AF14+AG14)/2</f>
        <v>66.375</v>
      </c>
      <c r="AI14" s="344">
        <f>RANK(AH14,AH$13:AH$16,0)</f>
        <v>2</v>
      </c>
      <c r="AJ14" s="343">
        <f t="shared" si="0"/>
        <v>68.85</v>
      </c>
      <c r="AK14" s="343">
        <f t="shared" si="0"/>
        <v>71.2</v>
      </c>
      <c r="AL14" s="331">
        <f>(AJ14+AK14)/2</f>
        <v>70.025</v>
      </c>
      <c r="AM14" s="332" t="s">
        <v>900</v>
      </c>
      <c r="AN14" s="12"/>
      <c r="AO14" s="61"/>
    </row>
    <row r="15" spans="1:42" s="62" customFormat="1" ht="53.25" customHeight="1">
      <c r="A15" s="324">
        <v>3</v>
      </c>
      <c r="B15" s="335">
        <v>400</v>
      </c>
      <c r="C15" s="336" t="s">
        <v>212</v>
      </c>
      <c r="D15" s="337">
        <v>10153409</v>
      </c>
      <c r="E15" s="338" t="s">
        <v>249</v>
      </c>
      <c r="F15" s="338" t="s">
        <v>698</v>
      </c>
      <c r="G15" s="339" t="s">
        <v>47</v>
      </c>
      <c r="H15" s="337" t="s">
        <v>585</v>
      </c>
      <c r="I15" s="340" t="s">
        <v>586</v>
      </c>
      <c r="J15" s="341" t="s">
        <v>587</v>
      </c>
      <c r="K15" s="337" t="s">
        <v>216</v>
      </c>
      <c r="L15" s="337" t="s">
        <v>96</v>
      </c>
      <c r="M15" s="337" t="s">
        <v>210</v>
      </c>
      <c r="N15" s="337" t="s">
        <v>142</v>
      </c>
      <c r="O15" s="342" t="s">
        <v>588</v>
      </c>
      <c r="P15" s="343">
        <v>66</v>
      </c>
      <c r="Q15" s="343">
        <v>69</v>
      </c>
      <c r="R15" s="331">
        <f>(P15+Q15)/2</f>
        <v>67.5</v>
      </c>
      <c r="S15" s="344">
        <f>RANK(R15,R$13:R$16,0)</f>
        <v>3</v>
      </c>
      <c r="T15" s="343">
        <v>66.75</v>
      </c>
      <c r="U15" s="343">
        <v>68</v>
      </c>
      <c r="V15" s="331">
        <f>(T15+U15)/2</f>
        <v>67.375</v>
      </c>
      <c r="W15" s="344">
        <f>RANK(V15,V$13:V$16,0)</f>
        <v>3</v>
      </c>
      <c r="X15" s="343">
        <v>65</v>
      </c>
      <c r="Y15" s="343">
        <v>69</v>
      </c>
      <c r="Z15" s="331">
        <f>(X15+Y15)/2</f>
        <v>67</v>
      </c>
      <c r="AA15" s="344">
        <f>RANK(Z15,Z$13:Z$16,0)</f>
        <v>3</v>
      </c>
      <c r="AB15" s="343">
        <v>62.75</v>
      </c>
      <c r="AC15" s="343">
        <v>67</v>
      </c>
      <c r="AD15" s="331">
        <f>(AB15+AC15)/2</f>
        <v>64.875</v>
      </c>
      <c r="AE15" s="344">
        <f>RANK(AD15,AD$13:AD$16,0)</f>
        <v>4</v>
      </c>
      <c r="AF15" s="343">
        <v>64.25</v>
      </c>
      <c r="AG15" s="343">
        <v>67</v>
      </c>
      <c r="AH15" s="331">
        <f>(AF15+AG15)/2</f>
        <v>65.625</v>
      </c>
      <c r="AI15" s="344">
        <f>RANK(AH15,AH$13:AH$16,0)</f>
        <v>3</v>
      </c>
      <c r="AJ15" s="343">
        <f t="shared" si="0"/>
        <v>64.95</v>
      </c>
      <c r="AK15" s="343">
        <f t="shared" si="0"/>
        <v>68</v>
      </c>
      <c r="AL15" s="331">
        <f>(AJ15+AK15)/2</f>
        <v>66.475</v>
      </c>
      <c r="AM15" s="332" t="s">
        <v>900</v>
      </c>
      <c r="AN15" s="63"/>
      <c r="AO15" s="61"/>
      <c r="AP15" s="1"/>
    </row>
    <row r="16" spans="1:41" s="62" customFormat="1" ht="53.25" customHeight="1">
      <c r="A16" s="324">
        <v>4</v>
      </c>
      <c r="B16" s="335">
        <v>403</v>
      </c>
      <c r="C16" s="336" t="s">
        <v>212</v>
      </c>
      <c r="D16" s="337">
        <v>10136244</v>
      </c>
      <c r="E16" s="338" t="s">
        <v>610</v>
      </c>
      <c r="F16" s="338" t="s">
        <v>701</v>
      </c>
      <c r="G16" s="339" t="s">
        <v>47</v>
      </c>
      <c r="H16" s="337" t="s">
        <v>866</v>
      </c>
      <c r="I16" s="340" t="s">
        <v>867</v>
      </c>
      <c r="J16" s="341" t="s">
        <v>799</v>
      </c>
      <c r="K16" s="337" t="s">
        <v>801</v>
      </c>
      <c r="L16" s="337" t="s">
        <v>512</v>
      </c>
      <c r="M16" s="337" t="s">
        <v>751</v>
      </c>
      <c r="N16" s="337" t="s">
        <v>142</v>
      </c>
      <c r="O16" s="342" t="s">
        <v>760</v>
      </c>
      <c r="P16" s="343">
        <v>65.25</v>
      </c>
      <c r="Q16" s="343">
        <v>67</v>
      </c>
      <c r="R16" s="331">
        <f>(P16+Q16)/2</f>
        <v>66.125</v>
      </c>
      <c r="S16" s="344">
        <f>RANK(R16,R$13:R$16,0)</f>
        <v>4</v>
      </c>
      <c r="T16" s="343">
        <v>62.75</v>
      </c>
      <c r="U16" s="343">
        <v>65</v>
      </c>
      <c r="V16" s="331">
        <f>(T16+U16)/2</f>
        <v>63.875</v>
      </c>
      <c r="W16" s="344">
        <f>RANK(V16,V$13:V$16,0)</f>
        <v>4</v>
      </c>
      <c r="X16" s="343">
        <v>60</v>
      </c>
      <c r="Y16" s="343">
        <v>63</v>
      </c>
      <c r="Z16" s="331">
        <f>(X16+Y16)/2</f>
        <v>61.5</v>
      </c>
      <c r="AA16" s="344">
        <f>RANK(Z16,Z$13:Z$16,0)</f>
        <v>4</v>
      </c>
      <c r="AB16" s="343">
        <v>65</v>
      </c>
      <c r="AC16" s="343">
        <v>67</v>
      </c>
      <c r="AD16" s="331">
        <f>(AB16+AC16)/2</f>
        <v>66</v>
      </c>
      <c r="AE16" s="344">
        <f>RANK(AD16,AD$13:AD$16,0)</f>
        <v>3</v>
      </c>
      <c r="AF16" s="343">
        <v>63.25</v>
      </c>
      <c r="AG16" s="343">
        <v>64</v>
      </c>
      <c r="AH16" s="331">
        <f>(AF16+AG16)/2</f>
        <v>63.625</v>
      </c>
      <c r="AI16" s="344">
        <f>RANK(AH16,AH$13:AH$16,0)</f>
        <v>4</v>
      </c>
      <c r="AJ16" s="343">
        <f t="shared" si="0"/>
        <v>63.25</v>
      </c>
      <c r="AK16" s="343">
        <f t="shared" si="0"/>
        <v>65.2</v>
      </c>
      <c r="AL16" s="331">
        <f>(AJ16+AK16)/2</f>
        <v>64.225</v>
      </c>
      <c r="AM16" s="332" t="s">
        <v>900</v>
      </c>
      <c r="AN16" s="12"/>
      <c r="AO16" s="61"/>
    </row>
    <row r="17" spans="1:41" s="62" customFormat="1" ht="112.5" customHeight="1">
      <c r="A17" s="71"/>
      <c r="B17" s="71"/>
      <c r="C17" s="71"/>
      <c r="D17" s="65"/>
      <c r="E17" s="71"/>
      <c r="F17" s="71"/>
      <c r="G17" s="66"/>
      <c r="H17" s="72" t="s">
        <v>292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N17" s="67"/>
      <c r="AO17" s="67"/>
    </row>
    <row r="18" spans="1:15" ht="19.5">
      <c r="A18" s="82" t="s">
        <v>401</v>
      </c>
      <c r="B18" s="68"/>
      <c r="C18" s="68"/>
      <c r="D18" s="177"/>
      <c r="E18" s="68"/>
      <c r="F18" s="68"/>
      <c r="G18" s="177"/>
      <c r="H18" s="177"/>
      <c r="I18" s="177"/>
      <c r="J18" s="177"/>
      <c r="K18" s="400"/>
      <c r="L18" s="400"/>
      <c r="M18" s="400"/>
      <c r="N18" s="400"/>
      <c r="O18" s="400"/>
    </row>
  </sheetData>
  <sheetProtection/>
  <mergeCells count="34">
    <mergeCell ref="K18:O18"/>
    <mergeCell ref="M11:M12"/>
    <mergeCell ref="N11:N12"/>
    <mergeCell ref="O11:O12"/>
    <mergeCell ref="AM11:AM12"/>
    <mergeCell ref="P11:S11"/>
    <mergeCell ref="AB11:AE11"/>
    <mergeCell ref="AF11:AI11"/>
    <mergeCell ref="AJ11:AK11"/>
    <mergeCell ref="AL11:AL12"/>
    <mergeCell ref="AL10:AM10"/>
    <mergeCell ref="A11:A12"/>
    <mergeCell ref="B11:B12"/>
    <mergeCell ref="C11:C12"/>
    <mergeCell ref="D11:D12"/>
    <mergeCell ref="E11:E12"/>
    <mergeCell ref="F11:F12"/>
    <mergeCell ref="T11:W11"/>
    <mergeCell ref="X11:AA11"/>
    <mergeCell ref="G11:G12"/>
    <mergeCell ref="H11:H12"/>
    <mergeCell ref="I11:I12"/>
    <mergeCell ref="J11:J12"/>
    <mergeCell ref="K11:K12"/>
    <mergeCell ref="L11:L12"/>
    <mergeCell ref="G7:J7"/>
    <mergeCell ref="K7:P7"/>
    <mergeCell ref="K8:P8"/>
    <mergeCell ref="A1:AM1"/>
    <mergeCell ref="A2:AM2"/>
    <mergeCell ref="A4:AM4"/>
    <mergeCell ref="A5:AM5"/>
    <mergeCell ref="G6:J6"/>
    <mergeCell ref="K6:P6"/>
  </mergeCells>
  <printOptions/>
  <pageMargins left="0.25" right="0.25" top="0.75" bottom="0.75" header="0.3" footer="0.3"/>
  <pageSetup fitToHeight="0" fitToWidth="1"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view="pageBreakPreview" zoomScale="75" zoomScaleNormal="75" zoomScaleSheetLayoutView="75" zoomScalePageLayoutView="0" workbookViewId="0" topLeftCell="A9">
      <selection activeCell="I17" sqref="I17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11.125" style="41" customWidth="1"/>
    <col min="6" max="6" width="17.875" style="41" customWidth="1"/>
    <col min="7" max="7" width="5.125" style="41" customWidth="1"/>
    <col min="8" max="8" width="14.00390625" style="41" hidden="1" customWidth="1"/>
    <col min="9" max="9" width="20.875" style="41" customWidth="1"/>
    <col min="10" max="10" width="13.00390625" style="41" customWidth="1"/>
    <col min="11" max="11" width="12.125" style="41" customWidth="1"/>
    <col min="12" max="12" width="10.875" style="41" customWidth="1"/>
    <col min="13" max="13" width="7.125" style="41" customWidth="1"/>
    <col min="14" max="14" width="9.625" style="41" customWidth="1"/>
    <col min="15" max="15" width="10.75390625" style="41" customWidth="1"/>
    <col min="16" max="18" width="8.25390625" style="41" customWidth="1"/>
    <col min="19" max="19" width="3.75390625" style="41" customWidth="1"/>
    <col min="20" max="22" width="8.25390625" style="41" customWidth="1"/>
    <col min="23" max="23" width="3.75390625" style="41" customWidth="1"/>
    <col min="24" max="26" width="8.75390625" style="41" customWidth="1"/>
    <col min="27" max="27" width="3.75390625" style="41" customWidth="1"/>
    <col min="28" max="29" width="8.75390625" style="41" customWidth="1"/>
    <col min="30" max="30" width="8.625" style="41" customWidth="1"/>
    <col min="31" max="31" width="3.75390625" style="41" customWidth="1"/>
    <col min="32" max="33" width="8.75390625" style="41" customWidth="1"/>
    <col min="34" max="34" width="8.625" style="41" customWidth="1"/>
    <col min="35" max="36" width="3.75390625" style="41" customWidth="1"/>
    <col min="37" max="38" width="8.25390625" style="41" customWidth="1"/>
    <col min="39" max="39" width="11.875" style="41" bestFit="1" customWidth="1"/>
    <col min="40" max="40" width="9.125" style="41" customWidth="1"/>
    <col min="41" max="41" width="28.25390625" style="44" customWidth="1"/>
    <col min="42" max="42" width="11.00390625" style="44" customWidth="1"/>
    <col min="43" max="16384" width="9.125" style="41" customWidth="1"/>
  </cols>
  <sheetData>
    <row r="1" spans="1:56" ht="29.25" customHeight="1">
      <c r="A1" s="381" t="s">
        <v>152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9"/>
      <c r="AP1" s="3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9"/>
      <c r="AP2" s="3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ht="16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311"/>
      <c r="AK3" s="286"/>
      <c r="AL3" s="286"/>
      <c r="AM3" s="286"/>
      <c r="AN3" s="286"/>
      <c r="AO3" s="39"/>
      <c r="AP3" s="3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42" s="43" customFormat="1" ht="24" customHeight="1">
      <c r="A4" s="392" t="s">
        <v>949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42"/>
      <c r="AP4" s="42"/>
    </row>
    <row r="5" spans="1:40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</row>
    <row r="6" spans="4:42" ht="15" customHeight="1">
      <c r="D6" s="45"/>
      <c r="F6" s="46" t="s">
        <v>386</v>
      </c>
      <c r="G6" s="401" t="s">
        <v>950</v>
      </c>
      <c r="H6" s="401"/>
      <c r="I6" s="401"/>
      <c r="J6" s="401"/>
      <c r="K6" s="401" t="s">
        <v>940</v>
      </c>
      <c r="L6" s="401"/>
      <c r="M6" s="401"/>
      <c r="N6" s="401"/>
      <c r="O6" s="401"/>
      <c r="P6" s="401"/>
      <c r="AP6" s="48"/>
    </row>
    <row r="7" spans="1:42" s="50" customFormat="1" ht="20.25" customHeight="1">
      <c r="A7" s="49"/>
      <c r="D7" s="45"/>
      <c r="F7" s="45"/>
      <c r="G7" s="401" t="s">
        <v>923</v>
      </c>
      <c r="H7" s="401"/>
      <c r="I7" s="401"/>
      <c r="J7" s="401"/>
      <c r="K7" s="401" t="s">
        <v>899</v>
      </c>
      <c r="L7" s="401"/>
      <c r="M7" s="401"/>
      <c r="N7" s="401"/>
      <c r="O7" s="401"/>
      <c r="P7" s="401"/>
      <c r="Q7" s="53"/>
      <c r="R7" s="53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J7" s="52"/>
      <c r="AO7" s="54"/>
      <c r="AP7" s="48"/>
    </row>
    <row r="8" spans="7:42" s="50" customFormat="1" ht="20.25" customHeight="1">
      <c r="G8" s="260"/>
      <c r="H8" s="260"/>
      <c r="I8" s="260"/>
      <c r="J8" s="260"/>
      <c r="K8" s="401" t="s">
        <v>947</v>
      </c>
      <c r="L8" s="401"/>
      <c r="M8" s="401"/>
      <c r="N8" s="401"/>
      <c r="O8" s="401"/>
      <c r="P8" s="401"/>
      <c r="Q8" s="53"/>
      <c r="R8" s="53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J8" s="52"/>
      <c r="AO8" s="44"/>
      <c r="AP8" s="48"/>
    </row>
    <row r="9" spans="7:42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O9" s="54"/>
      <c r="AP9" s="48"/>
    </row>
    <row r="10" spans="1:42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70"/>
      <c r="AL10" s="70"/>
      <c r="AM10" s="403" t="s">
        <v>931</v>
      </c>
      <c r="AN10" s="403"/>
      <c r="AO10" s="285"/>
      <c r="AP10" s="48"/>
    </row>
    <row r="11" spans="1:42" ht="24.75" customHeight="1">
      <c r="A11" s="419" t="s">
        <v>400</v>
      </c>
      <c r="B11" s="420" t="s">
        <v>29</v>
      </c>
      <c r="C11" s="420" t="s">
        <v>30</v>
      </c>
      <c r="D11" s="420" t="s">
        <v>31</v>
      </c>
      <c r="E11" s="420" t="s">
        <v>32</v>
      </c>
      <c r="F11" s="422" t="s">
        <v>33</v>
      </c>
      <c r="G11" s="420" t="s">
        <v>34</v>
      </c>
      <c r="H11" s="420" t="s">
        <v>35</v>
      </c>
      <c r="I11" s="422" t="s">
        <v>387</v>
      </c>
      <c r="J11" s="422" t="s">
        <v>37</v>
      </c>
      <c r="K11" s="422" t="s">
        <v>38</v>
      </c>
      <c r="L11" s="422" t="s">
        <v>39</v>
      </c>
      <c r="M11" s="422" t="s">
        <v>40</v>
      </c>
      <c r="N11" s="421" t="s">
        <v>41</v>
      </c>
      <c r="O11" s="422" t="s">
        <v>382</v>
      </c>
      <c r="P11" s="421" t="s">
        <v>388</v>
      </c>
      <c r="Q11" s="421"/>
      <c r="R11" s="421"/>
      <c r="S11" s="421"/>
      <c r="T11" s="421" t="s">
        <v>389</v>
      </c>
      <c r="U11" s="421"/>
      <c r="V11" s="421"/>
      <c r="W11" s="421"/>
      <c r="X11" s="421" t="s">
        <v>390</v>
      </c>
      <c r="Y11" s="421"/>
      <c r="Z11" s="421"/>
      <c r="AA11" s="421"/>
      <c r="AB11" s="421" t="s">
        <v>391</v>
      </c>
      <c r="AC11" s="421"/>
      <c r="AD11" s="421"/>
      <c r="AE11" s="421"/>
      <c r="AF11" s="421" t="s">
        <v>392</v>
      </c>
      <c r="AG11" s="421"/>
      <c r="AH11" s="421"/>
      <c r="AI11" s="421"/>
      <c r="AJ11" s="423" t="s">
        <v>968</v>
      </c>
      <c r="AK11" s="424" t="s">
        <v>934</v>
      </c>
      <c r="AL11" s="424"/>
      <c r="AM11" s="424" t="s">
        <v>397</v>
      </c>
      <c r="AN11" s="423" t="s">
        <v>402</v>
      </c>
      <c r="AP11" s="48"/>
    </row>
    <row r="12" spans="1:42" ht="48" customHeight="1">
      <c r="A12" s="419"/>
      <c r="B12" s="420"/>
      <c r="C12" s="420"/>
      <c r="D12" s="420"/>
      <c r="E12" s="420"/>
      <c r="F12" s="422"/>
      <c r="G12" s="420"/>
      <c r="H12" s="420"/>
      <c r="I12" s="421"/>
      <c r="J12" s="422"/>
      <c r="K12" s="422"/>
      <c r="L12" s="422"/>
      <c r="M12" s="422"/>
      <c r="N12" s="421"/>
      <c r="O12" s="422"/>
      <c r="P12" s="322" t="s">
        <v>935</v>
      </c>
      <c r="Q12" s="322" t="s">
        <v>936</v>
      </c>
      <c r="R12" s="322" t="s">
        <v>399</v>
      </c>
      <c r="S12" s="323" t="s">
        <v>400</v>
      </c>
      <c r="T12" s="322" t="s">
        <v>935</v>
      </c>
      <c r="U12" s="322" t="s">
        <v>936</v>
      </c>
      <c r="V12" s="322" t="s">
        <v>399</v>
      </c>
      <c r="W12" s="323" t="s">
        <v>400</v>
      </c>
      <c r="X12" s="322" t="s">
        <v>935</v>
      </c>
      <c r="Y12" s="322" t="s">
        <v>936</v>
      </c>
      <c r="Z12" s="322" t="s">
        <v>399</v>
      </c>
      <c r="AA12" s="323" t="s">
        <v>400</v>
      </c>
      <c r="AB12" s="322" t="s">
        <v>935</v>
      </c>
      <c r="AC12" s="322" t="s">
        <v>936</v>
      </c>
      <c r="AD12" s="322" t="s">
        <v>399</v>
      </c>
      <c r="AE12" s="323" t="s">
        <v>400</v>
      </c>
      <c r="AF12" s="322" t="s">
        <v>935</v>
      </c>
      <c r="AG12" s="322" t="s">
        <v>936</v>
      </c>
      <c r="AH12" s="322" t="s">
        <v>399</v>
      </c>
      <c r="AI12" s="323" t="s">
        <v>400</v>
      </c>
      <c r="AJ12" s="423"/>
      <c r="AK12" s="322" t="s">
        <v>935</v>
      </c>
      <c r="AL12" s="322" t="s">
        <v>936</v>
      </c>
      <c r="AM12" s="424"/>
      <c r="AN12" s="423"/>
      <c r="AP12" s="48"/>
    </row>
    <row r="13" spans="1:42" s="62" customFormat="1" ht="48.75" customHeight="1">
      <c r="A13" s="324">
        <v>1</v>
      </c>
      <c r="B13" s="186">
        <v>310</v>
      </c>
      <c r="C13" s="185" t="s">
        <v>152</v>
      </c>
      <c r="D13" s="186">
        <v>10127731</v>
      </c>
      <c r="E13" s="187" t="s">
        <v>239</v>
      </c>
      <c r="F13" s="196" t="s">
        <v>241</v>
      </c>
      <c r="G13" s="185" t="s">
        <v>47</v>
      </c>
      <c r="H13" s="198" t="s">
        <v>848</v>
      </c>
      <c r="I13" s="196" t="s">
        <v>849</v>
      </c>
      <c r="J13" s="199" t="s">
        <v>850</v>
      </c>
      <c r="K13" s="200" t="s">
        <v>851</v>
      </c>
      <c r="L13" s="186" t="s">
        <v>96</v>
      </c>
      <c r="M13" s="186" t="s">
        <v>84</v>
      </c>
      <c r="N13" s="186" t="s">
        <v>115</v>
      </c>
      <c r="O13" s="188" t="s">
        <v>852</v>
      </c>
      <c r="P13" s="343">
        <v>71.25</v>
      </c>
      <c r="Q13" s="343">
        <v>77</v>
      </c>
      <c r="R13" s="331">
        <f aca="true" t="shared" si="0" ref="R13:R25">(P13+Q13)/2</f>
        <v>74.125</v>
      </c>
      <c r="S13" s="344">
        <f aca="true" t="shared" si="1" ref="S13:S25">RANK(R13,R$13:R$25,0)</f>
        <v>1</v>
      </c>
      <c r="T13" s="343">
        <v>70.5</v>
      </c>
      <c r="U13" s="343">
        <v>76</v>
      </c>
      <c r="V13" s="331">
        <f aca="true" t="shared" si="2" ref="V13:V25">(T13+U13)/2</f>
        <v>73.25</v>
      </c>
      <c r="W13" s="344">
        <f aca="true" t="shared" si="3" ref="W13:W25">RANK(V13,V$13:V$25,0)</f>
        <v>1</v>
      </c>
      <c r="X13" s="343">
        <v>70.5</v>
      </c>
      <c r="Y13" s="343">
        <v>73</v>
      </c>
      <c r="Z13" s="331">
        <f aca="true" t="shared" si="4" ref="Z13:Z25">(X13+Y13)/2</f>
        <v>71.75</v>
      </c>
      <c r="AA13" s="344">
        <f aca="true" t="shared" si="5" ref="AA13:AA25">RANK(Z13,Z$13:Z$25,0)</f>
        <v>1</v>
      </c>
      <c r="AB13" s="343">
        <v>71.75</v>
      </c>
      <c r="AC13" s="343">
        <v>75</v>
      </c>
      <c r="AD13" s="331">
        <f aca="true" t="shared" si="6" ref="AD13:AD25">(AB13+AC13)/2</f>
        <v>73.375</v>
      </c>
      <c r="AE13" s="344">
        <f aca="true" t="shared" si="7" ref="AE13:AE25">RANK(AD13,AD$13:AD$25,0)</f>
        <v>1</v>
      </c>
      <c r="AF13" s="343">
        <v>73.5</v>
      </c>
      <c r="AG13" s="343">
        <v>81</v>
      </c>
      <c r="AH13" s="331">
        <f aca="true" t="shared" si="8" ref="AH13:AH25">(AF13+AG13)/2</f>
        <v>77.25</v>
      </c>
      <c r="AI13" s="344">
        <f aca="true" t="shared" si="9" ref="AI13:AI25">RANK(AH13,AH$13:AH$25,0)</f>
        <v>1</v>
      </c>
      <c r="AJ13" s="344"/>
      <c r="AK13" s="343">
        <f aca="true" t="shared" si="10" ref="AK13:AK25">SUM(P13,X13,AB13,T13,AF13)/5</f>
        <v>71.5</v>
      </c>
      <c r="AL13" s="343">
        <f aca="true" t="shared" si="11" ref="AL13:AL25">SUM(Q13,Y13,AC13,U13,AG13)/5</f>
        <v>76.4</v>
      </c>
      <c r="AM13" s="331">
        <f aca="true" t="shared" si="12" ref="AM13:AM25">(AK13+AL13)/2</f>
        <v>73.95</v>
      </c>
      <c r="AN13" s="332">
        <v>13000</v>
      </c>
      <c r="AO13" s="12"/>
      <c r="AP13" s="61"/>
    </row>
    <row r="14" spans="1:43" s="62" customFormat="1" ht="48.75" customHeight="1">
      <c r="A14" s="324">
        <v>2</v>
      </c>
      <c r="B14" s="186">
        <v>311</v>
      </c>
      <c r="C14" s="185" t="s">
        <v>152</v>
      </c>
      <c r="D14" s="186">
        <v>10161372</v>
      </c>
      <c r="E14" s="187" t="s">
        <v>164</v>
      </c>
      <c r="F14" s="196" t="s">
        <v>762</v>
      </c>
      <c r="G14" s="185" t="s">
        <v>47</v>
      </c>
      <c r="H14" s="186" t="s">
        <v>816</v>
      </c>
      <c r="I14" s="196" t="s">
        <v>817</v>
      </c>
      <c r="J14" s="194" t="s">
        <v>818</v>
      </c>
      <c r="K14" s="192" t="s">
        <v>819</v>
      </c>
      <c r="L14" s="186" t="s">
        <v>222</v>
      </c>
      <c r="M14" s="186" t="s">
        <v>84</v>
      </c>
      <c r="N14" s="186" t="s">
        <v>62</v>
      </c>
      <c r="O14" s="188" t="s">
        <v>820</v>
      </c>
      <c r="P14" s="343">
        <v>66.25</v>
      </c>
      <c r="Q14" s="343">
        <v>73</v>
      </c>
      <c r="R14" s="331">
        <f t="shared" si="0"/>
        <v>69.625</v>
      </c>
      <c r="S14" s="344">
        <f t="shared" si="1"/>
        <v>7</v>
      </c>
      <c r="T14" s="343">
        <v>71.25</v>
      </c>
      <c r="U14" s="343">
        <v>75</v>
      </c>
      <c r="V14" s="331">
        <f t="shared" si="2"/>
        <v>73.125</v>
      </c>
      <c r="W14" s="344">
        <f t="shared" si="3"/>
        <v>2</v>
      </c>
      <c r="X14" s="343">
        <v>67.25</v>
      </c>
      <c r="Y14" s="343">
        <v>71</v>
      </c>
      <c r="Z14" s="331">
        <f t="shared" si="4"/>
        <v>69.125</v>
      </c>
      <c r="AA14" s="344">
        <f t="shared" si="5"/>
        <v>2</v>
      </c>
      <c r="AB14" s="343">
        <v>71.25</v>
      </c>
      <c r="AC14" s="343">
        <v>74</v>
      </c>
      <c r="AD14" s="331">
        <f t="shared" si="6"/>
        <v>72.625</v>
      </c>
      <c r="AE14" s="344">
        <f t="shared" si="7"/>
        <v>2</v>
      </c>
      <c r="AF14" s="343">
        <v>70.25</v>
      </c>
      <c r="AG14" s="343">
        <v>79</v>
      </c>
      <c r="AH14" s="331">
        <f t="shared" si="8"/>
        <v>74.625</v>
      </c>
      <c r="AI14" s="344">
        <f t="shared" si="9"/>
        <v>2</v>
      </c>
      <c r="AJ14" s="344"/>
      <c r="AK14" s="343">
        <f t="shared" si="10"/>
        <v>69.25</v>
      </c>
      <c r="AL14" s="343">
        <f t="shared" si="11"/>
        <v>74.4</v>
      </c>
      <c r="AM14" s="331">
        <f t="shared" si="12"/>
        <v>71.825</v>
      </c>
      <c r="AN14" s="332">
        <v>10000</v>
      </c>
      <c r="AO14" s="63"/>
      <c r="AP14" s="61"/>
      <c r="AQ14" s="1"/>
    </row>
    <row r="15" spans="1:43" s="62" customFormat="1" ht="48.75" customHeight="1">
      <c r="A15" s="324">
        <v>3</v>
      </c>
      <c r="B15" s="186">
        <v>314</v>
      </c>
      <c r="C15" s="185" t="s">
        <v>152</v>
      </c>
      <c r="D15" s="186">
        <v>10141045</v>
      </c>
      <c r="E15" s="187" t="s">
        <v>226</v>
      </c>
      <c r="F15" s="196" t="s">
        <v>611</v>
      </c>
      <c r="G15" s="185" t="s">
        <v>47</v>
      </c>
      <c r="H15" s="198" t="s">
        <v>560</v>
      </c>
      <c r="I15" s="196" t="s">
        <v>561</v>
      </c>
      <c r="J15" s="188" t="s">
        <v>225</v>
      </c>
      <c r="K15" s="186" t="s">
        <v>89</v>
      </c>
      <c r="L15" s="186" t="s">
        <v>83</v>
      </c>
      <c r="M15" s="186" t="s">
        <v>503</v>
      </c>
      <c r="N15" s="192" t="s">
        <v>451</v>
      </c>
      <c r="O15" s="188" t="s">
        <v>520</v>
      </c>
      <c r="P15" s="343">
        <v>67.5</v>
      </c>
      <c r="Q15" s="343">
        <v>72</v>
      </c>
      <c r="R15" s="331">
        <f t="shared" si="0"/>
        <v>69.75</v>
      </c>
      <c r="S15" s="344">
        <f t="shared" si="1"/>
        <v>6</v>
      </c>
      <c r="T15" s="343">
        <v>70</v>
      </c>
      <c r="U15" s="343">
        <v>74</v>
      </c>
      <c r="V15" s="331">
        <f t="shared" si="2"/>
        <v>72</v>
      </c>
      <c r="W15" s="344">
        <f t="shared" si="3"/>
        <v>3</v>
      </c>
      <c r="X15" s="343">
        <v>68</v>
      </c>
      <c r="Y15" s="343">
        <v>70</v>
      </c>
      <c r="Z15" s="331">
        <f t="shared" si="4"/>
        <v>69</v>
      </c>
      <c r="AA15" s="344">
        <f t="shared" si="5"/>
        <v>3</v>
      </c>
      <c r="AB15" s="343">
        <v>67</v>
      </c>
      <c r="AC15" s="343">
        <v>73</v>
      </c>
      <c r="AD15" s="331">
        <f t="shared" si="6"/>
        <v>70</v>
      </c>
      <c r="AE15" s="344">
        <f t="shared" si="7"/>
        <v>6</v>
      </c>
      <c r="AF15" s="343">
        <v>67.5</v>
      </c>
      <c r="AG15" s="343">
        <v>74</v>
      </c>
      <c r="AH15" s="331">
        <f t="shared" si="8"/>
        <v>70.75</v>
      </c>
      <c r="AI15" s="344">
        <f t="shared" si="9"/>
        <v>3</v>
      </c>
      <c r="AJ15" s="344"/>
      <c r="AK15" s="343">
        <f t="shared" si="10"/>
        <v>68</v>
      </c>
      <c r="AL15" s="343">
        <f t="shared" si="11"/>
        <v>72.6</v>
      </c>
      <c r="AM15" s="331">
        <f t="shared" si="12"/>
        <v>70.3</v>
      </c>
      <c r="AN15" s="332">
        <v>8000</v>
      </c>
      <c r="AO15" s="63"/>
      <c r="AP15" s="61"/>
      <c r="AQ15" s="1"/>
    </row>
    <row r="16" spans="1:42" s="62" customFormat="1" ht="48.75" customHeight="1">
      <c r="A16" s="324">
        <v>4</v>
      </c>
      <c r="B16" s="186">
        <v>308</v>
      </c>
      <c r="C16" s="185" t="s">
        <v>152</v>
      </c>
      <c r="D16" s="186">
        <v>10168018</v>
      </c>
      <c r="E16" s="187" t="s">
        <v>678</v>
      </c>
      <c r="F16" s="196" t="s">
        <v>789</v>
      </c>
      <c r="G16" s="185" t="s">
        <v>748</v>
      </c>
      <c r="H16" s="186" t="s">
        <v>790</v>
      </c>
      <c r="I16" s="196" t="s">
        <v>791</v>
      </c>
      <c r="J16" s="194" t="s">
        <v>792</v>
      </c>
      <c r="K16" s="192" t="s">
        <v>793</v>
      </c>
      <c r="L16" s="186" t="s">
        <v>290</v>
      </c>
      <c r="M16" s="186" t="s">
        <v>151</v>
      </c>
      <c r="N16" s="186" t="s">
        <v>62</v>
      </c>
      <c r="O16" s="188" t="s">
        <v>195</v>
      </c>
      <c r="P16" s="343">
        <v>67.25</v>
      </c>
      <c r="Q16" s="343">
        <v>73</v>
      </c>
      <c r="R16" s="331">
        <f t="shared" si="0"/>
        <v>70.125</v>
      </c>
      <c r="S16" s="344">
        <f t="shared" si="1"/>
        <v>4</v>
      </c>
      <c r="T16" s="343">
        <v>69.75</v>
      </c>
      <c r="U16" s="343">
        <v>72</v>
      </c>
      <c r="V16" s="331">
        <f t="shared" si="2"/>
        <v>70.875</v>
      </c>
      <c r="W16" s="344">
        <f t="shared" si="3"/>
        <v>4</v>
      </c>
      <c r="X16" s="343">
        <v>67</v>
      </c>
      <c r="Y16" s="343">
        <v>71</v>
      </c>
      <c r="Z16" s="331">
        <f t="shared" si="4"/>
        <v>69</v>
      </c>
      <c r="AA16" s="344">
        <f t="shared" si="5"/>
        <v>3</v>
      </c>
      <c r="AB16" s="343">
        <v>68.25</v>
      </c>
      <c r="AC16" s="343">
        <v>70</v>
      </c>
      <c r="AD16" s="331">
        <f t="shared" si="6"/>
        <v>69.125</v>
      </c>
      <c r="AE16" s="344">
        <f t="shared" si="7"/>
        <v>7</v>
      </c>
      <c r="AF16" s="343">
        <v>68.5</v>
      </c>
      <c r="AG16" s="343">
        <v>73</v>
      </c>
      <c r="AH16" s="331">
        <f t="shared" si="8"/>
        <v>70.75</v>
      </c>
      <c r="AI16" s="344">
        <f t="shared" si="9"/>
        <v>3</v>
      </c>
      <c r="AJ16" s="344"/>
      <c r="AK16" s="343">
        <f t="shared" si="10"/>
        <v>68.15</v>
      </c>
      <c r="AL16" s="343">
        <f t="shared" si="11"/>
        <v>71.8</v>
      </c>
      <c r="AM16" s="331">
        <f t="shared" si="12"/>
        <v>69.975</v>
      </c>
      <c r="AN16" s="332">
        <v>6000</v>
      </c>
      <c r="AO16" s="12"/>
      <c r="AP16" s="64"/>
    </row>
    <row r="17" spans="1:43" s="62" customFormat="1" ht="48.75" customHeight="1">
      <c r="A17" s="324">
        <v>5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343">
        <v>69.25</v>
      </c>
      <c r="Q17" s="343">
        <v>71</v>
      </c>
      <c r="R17" s="331">
        <f t="shared" si="0"/>
        <v>70.125</v>
      </c>
      <c r="S17" s="344">
        <f t="shared" si="1"/>
        <v>4</v>
      </c>
      <c r="T17" s="343">
        <v>69</v>
      </c>
      <c r="U17" s="343">
        <v>72</v>
      </c>
      <c r="V17" s="331">
        <f t="shared" si="2"/>
        <v>70.5</v>
      </c>
      <c r="W17" s="344">
        <f t="shared" si="3"/>
        <v>5</v>
      </c>
      <c r="X17" s="343">
        <v>66</v>
      </c>
      <c r="Y17" s="343">
        <v>68</v>
      </c>
      <c r="Z17" s="331">
        <f t="shared" si="4"/>
        <v>67</v>
      </c>
      <c r="AA17" s="344">
        <f t="shared" si="5"/>
        <v>7</v>
      </c>
      <c r="AB17" s="343">
        <v>69</v>
      </c>
      <c r="AC17" s="343">
        <v>73</v>
      </c>
      <c r="AD17" s="331">
        <f t="shared" si="6"/>
        <v>71</v>
      </c>
      <c r="AE17" s="344">
        <f t="shared" si="7"/>
        <v>3</v>
      </c>
      <c r="AF17" s="343">
        <v>68.25</v>
      </c>
      <c r="AG17" s="343">
        <v>72</v>
      </c>
      <c r="AH17" s="331">
        <f t="shared" si="8"/>
        <v>70.125</v>
      </c>
      <c r="AI17" s="344">
        <f t="shared" si="9"/>
        <v>5</v>
      </c>
      <c r="AJ17" s="344"/>
      <c r="AK17" s="343">
        <f t="shared" si="10"/>
        <v>68.3</v>
      </c>
      <c r="AL17" s="343">
        <f t="shared" si="11"/>
        <v>71.2</v>
      </c>
      <c r="AM17" s="331">
        <f t="shared" si="12"/>
        <v>69.75</v>
      </c>
      <c r="AN17" s="332">
        <v>3000</v>
      </c>
      <c r="AO17" s="63"/>
      <c r="AP17" s="61"/>
      <c r="AQ17" s="1"/>
    </row>
    <row r="18" spans="1:42" s="62" customFormat="1" ht="48.75" customHeight="1">
      <c r="A18" s="324">
        <v>6</v>
      </c>
      <c r="B18" s="186">
        <v>307</v>
      </c>
      <c r="C18" s="185" t="s">
        <v>152</v>
      </c>
      <c r="D18" s="186">
        <v>10141116</v>
      </c>
      <c r="E18" s="187" t="s">
        <v>0</v>
      </c>
      <c r="F18" s="196" t="s">
        <v>1</v>
      </c>
      <c r="G18" s="185" t="s">
        <v>47</v>
      </c>
      <c r="H18" s="186" t="s">
        <v>777</v>
      </c>
      <c r="I18" s="196" t="s">
        <v>778</v>
      </c>
      <c r="J18" s="188" t="s">
        <v>779</v>
      </c>
      <c r="K18" s="192" t="s">
        <v>819</v>
      </c>
      <c r="L18" s="186" t="s">
        <v>222</v>
      </c>
      <c r="M18" s="186" t="s">
        <v>780</v>
      </c>
      <c r="N18" s="186" t="s">
        <v>781</v>
      </c>
      <c r="O18" s="188" t="s">
        <v>782</v>
      </c>
      <c r="P18" s="343">
        <v>69.75</v>
      </c>
      <c r="Q18" s="343">
        <v>74</v>
      </c>
      <c r="R18" s="331">
        <f t="shared" si="0"/>
        <v>71.875</v>
      </c>
      <c r="S18" s="344">
        <f t="shared" si="1"/>
        <v>2</v>
      </c>
      <c r="T18" s="343">
        <v>68</v>
      </c>
      <c r="U18" s="343">
        <v>71</v>
      </c>
      <c r="V18" s="331">
        <f t="shared" si="2"/>
        <v>69.5</v>
      </c>
      <c r="W18" s="344">
        <f t="shared" si="3"/>
        <v>6</v>
      </c>
      <c r="X18" s="343">
        <v>66</v>
      </c>
      <c r="Y18" s="343">
        <v>70</v>
      </c>
      <c r="Z18" s="331">
        <f t="shared" si="4"/>
        <v>68</v>
      </c>
      <c r="AA18" s="344">
        <f t="shared" si="5"/>
        <v>5</v>
      </c>
      <c r="AB18" s="343">
        <v>69.5</v>
      </c>
      <c r="AC18" s="343">
        <v>72</v>
      </c>
      <c r="AD18" s="331">
        <f t="shared" si="6"/>
        <v>70.75</v>
      </c>
      <c r="AE18" s="344">
        <f t="shared" si="7"/>
        <v>4</v>
      </c>
      <c r="AF18" s="343">
        <v>64.25</v>
      </c>
      <c r="AG18" s="343">
        <v>70</v>
      </c>
      <c r="AH18" s="331">
        <f t="shared" si="8"/>
        <v>67.125</v>
      </c>
      <c r="AI18" s="344">
        <f t="shared" si="9"/>
        <v>7</v>
      </c>
      <c r="AJ18" s="344"/>
      <c r="AK18" s="343">
        <f t="shared" si="10"/>
        <v>67.5</v>
      </c>
      <c r="AL18" s="343">
        <f t="shared" si="11"/>
        <v>71.4</v>
      </c>
      <c r="AM18" s="331">
        <f t="shared" si="12"/>
        <v>69.45</v>
      </c>
      <c r="AN18" s="332"/>
      <c r="AO18" s="63"/>
      <c r="AP18" s="61"/>
    </row>
    <row r="19" spans="1:42" s="62" customFormat="1" ht="48.75" customHeight="1">
      <c r="A19" s="324">
        <v>7</v>
      </c>
      <c r="B19" s="186">
        <v>305</v>
      </c>
      <c r="C19" s="185" t="s">
        <v>152</v>
      </c>
      <c r="D19" s="186">
        <v>10136244</v>
      </c>
      <c r="E19" s="187" t="s">
        <v>610</v>
      </c>
      <c r="F19" s="196" t="s">
        <v>701</v>
      </c>
      <c r="G19" s="185" t="s">
        <v>47</v>
      </c>
      <c r="H19" s="186" t="s">
        <v>597</v>
      </c>
      <c r="I19" s="196" t="s">
        <v>598</v>
      </c>
      <c r="J19" s="188" t="s">
        <v>587</v>
      </c>
      <c r="K19" s="192" t="s">
        <v>863</v>
      </c>
      <c r="L19" s="186" t="s">
        <v>96</v>
      </c>
      <c r="M19" s="186" t="s">
        <v>84</v>
      </c>
      <c r="N19" s="186" t="s">
        <v>115</v>
      </c>
      <c r="O19" s="188" t="s">
        <v>499</v>
      </c>
      <c r="P19" s="343">
        <v>68.75</v>
      </c>
      <c r="Q19" s="343">
        <v>73</v>
      </c>
      <c r="R19" s="331">
        <f t="shared" si="0"/>
        <v>70.875</v>
      </c>
      <c r="S19" s="344">
        <f t="shared" si="1"/>
        <v>3</v>
      </c>
      <c r="T19" s="343">
        <v>66.5</v>
      </c>
      <c r="U19" s="343">
        <v>69</v>
      </c>
      <c r="V19" s="331">
        <f t="shared" si="2"/>
        <v>67.75</v>
      </c>
      <c r="W19" s="344">
        <f t="shared" si="3"/>
        <v>8</v>
      </c>
      <c r="X19" s="343">
        <v>62.5</v>
      </c>
      <c r="Y19" s="343">
        <v>68</v>
      </c>
      <c r="Z19" s="331">
        <f t="shared" si="4"/>
        <v>65.25</v>
      </c>
      <c r="AA19" s="344">
        <f t="shared" si="5"/>
        <v>10</v>
      </c>
      <c r="AB19" s="343">
        <v>67.25</v>
      </c>
      <c r="AC19" s="343">
        <v>71</v>
      </c>
      <c r="AD19" s="331">
        <f t="shared" si="6"/>
        <v>69.125</v>
      </c>
      <c r="AE19" s="344">
        <f t="shared" si="7"/>
        <v>7</v>
      </c>
      <c r="AF19" s="343">
        <v>64.75</v>
      </c>
      <c r="AG19" s="343">
        <v>73</v>
      </c>
      <c r="AH19" s="331">
        <f t="shared" si="8"/>
        <v>68.875</v>
      </c>
      <c r="AI19" s="344">
        <f t="shared" si="9"/>
        <v>6</v>
      </c>
      <c r="AJ19" s="344"/>
      <c r="AK19" s="343">
        <f t="shared" si="10"/>
        <v>65.95</v>
      </c>
      <c r="AL19" s="343">
        <f t="shared" si="11"/>
        <v>70.8</v>
      </c>
      <c r="AM19" s="331">
        <f t="shared" si="12"/>
        <v>68.375</v>
      </c>
      <c r="AN19" s="332"/>
      <c r="AO19" s="12"/>
      <c r="AP19" s="61"/>
    </row>
    <row r="20" spans="1:43" s="62" customFormat="1" ht="48.75" customHeight="1">
      <c r="A20" s="324">
        <v>8</v>
      </c>
      <c r="B20" s="186">
        <v>301</v>
      </c>
      <c r="C20" s="185" t="s">
        <v>152</v>
      </c>
      <c r="D20" s="186">
        <v>10161375</v>
      </c>
      <c r="E20" s="187" t="s">
        <v>678</v>
      </c>
      <c r="F20" s="196" t="s">
        <v>841</v>
      </c>
      <c r="G20" s="185" t="s">
        <v>438</v>
      </c>
      <c r="H20" s="198" t="s">
        <v>842</v>
      </c>
      <c r="I20" s="196" t="s">
        <v>843</v>
      </c>
      <c r="J20" s="199" t="s">
        <v>969</v>
      </c>
      <c r="K20" s="186" t="s">
        <v>128</v>
      </c>
      <c r="L20" s="186" t="s">
        <v>825</v>
      </c>
      <c r="M20" s="186" t="s">
        <v>210</v>
      </c>
      <c r="N20" s="186" t="s">
        <v>130</v>
      </c>
      <c r="O20" s="188" t="s">
        <v>478</v>
      </c>
      <c r="P20" s="343">
        <v>67.75</v>
      </c>
      <c r="Q20" s="343">
        <v>70</v>
      </c>
      <c r="R20" s="331">
        <f t="shared" si="0"/>
        <v>68.875</v>
      </c>
      <c r="S20" s="344">
        <f t="shared" si="1"/>
        <v>8</v>
      </c>
      <c r="T20" s="343">
        <v>66.75</v>
      </c>
      <c r="U20" s="343">
        <v>70</v>
      </c>
      <c r="V20" s="331">
        <f t="shared" si="2"/>
        <v>68.375</v>
      </c>
      <c r="W20" s="344">
        <f t="shared" si="3"/>
        <v>7</v>
      </c>
      <c r="X20" s="343">
        <v>65.75</v>
      </c>
      <c r="Y20" s="343">
        <v>70</v>
      </c>
      <c r="Z20" s="331">
        <f t="shared" si="4"/>
        <v>67.875</v>
      </c>
      <c r="AA20" s="344">
        <f t="shared" si="5"/>
        <v>6</v>
      </c>
      <c r="AB20" s="343">
        <v>65.5</v>
      </c>
      <c r="AC20" s="343">
        <v>68</v>
      </c>
      <c r="AD20" s="331">
        <f t="shared" si="6"/>
        <v>66.75</v>
      </c>
      <c r="AE20" s="344">
        <f t="shared" si="7"/>
        <v>10</v>
      </c>
      <c r="AF20" s="343">
        <v>62.25</v>
      </c>
      <c r="AG20" s="343">
        <v>65</v>
      </c>
      <c r="AH20" s="331">
        <f t="shared" si="8"/>
        <v>63.625</v>
      </c>
      <c r="AI20" s="344">
        <f t="shared" si="9"/>
        <v>9</v>
      </c>
      <c r="AJ20" s="344"/>
      <c r="AK20" s="343">
        <f t="shared" si="10"/>
        <v>65.6</v>
      </c>
      <c r="AL20" s="343">
        <f t="shared" si="11"/>
        <v>68.6</v>
      </c>
      <c r="AM20" s="331">
        <f t="shared" si="12"/>
        <v>67.1</v>
      </c>
      <c r="AN20" s="332"/>
      <c r="AO20" s="12"/>
      <c r="AP20" s="61"/>
      <c r="AQ20" s="1"/>
    </row>
    <row r="21" spans="1:43" s="62" customFormat="1" ht="48.75" customHeight="1">
      <c r="A21" s="324">
        <v>9</v>
      </c>
      <c r="B21" s="186">
        <v>304</v>
      </c>
      <c r="C21" s="185" t="s">
        <v>152</v>
      </c>
      <c r="D21" s="186">
        <v>10080582</v>
      </c>
      <c r="E21" s="187" t="s">
        <v>92</v>
      </c>
      <c r="F21" s="187" t="s">
        <v>138</v>
      </c>
      <c r="G21" s="185" t="s">
        <v>47</v>
      </c>
      <c r="H21" s="198" t="s">
        <v>853</v>
      </c>
      <c r="I21" s="196" t="s">
        <v>854</v>
      </c>
      <c r="J21" s="188" t="s">
        <v>551</v>
      </c>
      <c r="K21" s="192" t="s">
        <v>801</v>
      </c>
      <c r="L21" s="186" t="s">
        <v>52</v>
      </c>
      <c r="M21" s="186" t="s">
        <v>71</v>
      </c>
      <c r="N21" s="186" t="s">
        <v>130</v>
      </c>
      <c r="O21" s="188" t="s">
        <v>855</v>
      </c>
      <c r="P21" s="343">
        <v>63.5</v>
      </c>
      <c r="Q21" s="343">
        <v>69</v>
      </c>
      <c r="R21" s="331">
        <f t="shared" si="0"/>
        <v>66.25</v>
      </c>
      <c r="S21" s="344">
        <f t="shared" si="1"/>
        <v>10</v>
      </c>
      <c r="T21" s="343">
        <v>65.25</v>
      </c>
      <c r="U21" s="343">
        <v>70</v>
      </c>
      <c r="V21" s="331">
        <f t="shared" si="2"/>
        <v>67.625</v>
      </c>
      <c r="W21" s="344">
        <f t="shared" si="3"/>
        <v>9</v>
      </c>
      <c r="X21" s="343">
        <v>64.25</v>
      </c>
      <c r="Y21" s="343">
        <v>67</v>
      </c>
      <c r="Z21" s="331">
        <f t="shared" si="4"/>
        <v>65.625</v>
      </c>
      <c r="AA21" s="344">
        <f t="shared" si="5"/>
        <v>9</v>
      </c>
      <c r="AB21" s="343">
        <v>67.5</v>
      </c>
      <c r="AC21" s="343">
        <v>73</v>
      </c>
      <c r="AD21" s="331">
        <f t="shared" si="6"/>
        <v>70.25</v>
      </c>
      <c r="AE21" s="344">
        <f t="shared" si="7"/>
        <v>5</v>
      </c>
      <c r="AF21" s="343">
        <v>61</v>
      </c>
      <c r="AG21" s="343">
        <v>62</v>
      </c>
      <c r="AH21" s="331">
        <f t="shared" si="8"/>
        <v>61.5</v>
      </c>
      <c r="AI21" s="344">
        <f t="shared" si="9"/>
        <v>11</v>
      </c>
      <c r="AJ21" s="344"/>
      <c r="AK21" s="343">
        <f t="shared" si="10"/>
        <v>64.3</v>
      </c>
      <c r="AL21" s="343">
        <f t="shared" si="11"/>
        <v>68.2</v>
      </c>
      <c r="AM21" s="331">
        <f t="shared" si="12"/>
        <v>66.25</v>
      </c>
      <c r="AN21" s="332"/>
      <c r="AO21" s="12"/>
      <c r="AP21" s="61"/>
      <c r="AQ21" s="1"/>
    </row>
    <row r="22" spans="1:43" s="62" customFormat="1" ht="48.75" customHeight="1">
      <c r="A22" s="324">
        <v>10</v>
      </c>
      <c r="B22" s="186">
        <v>302</v>
      </c>
      <c r="C22" s="185" t="s">
        <v>152</v>
      </c>
      <c r="D22" s="186">
        <v>10179126</v>
      </c>
      <c r="E22" s="187" t="s">
        <v>833</v>
      </c>
      <c r="F22" s="196" t="s">
        <v>827</v>
      </c>
      <c r="G22" s="185" t="s">
        <v>438</v>
      </c>
      <c r="H22" s="198" t="s">
        <v>828</v>
      </c>
      <c r="I22" s="196" t="s">
        <v>829</v>
      </c>
      <c r="J22" s="199" t="s">
        <v>830</v>
      </c>
      <c r="K22" s="192" t="s">
        <v>857</v>
      </c>
      <c r="L22" s="186" t="s">
        <v>96</v>
      </c>
      <c r="M22" s="186" t="s">
        <v>831</v>
      </c>
      <c r="N22" s="186" t="s">
        <v>115</v>
      </c>
      <c r="O22" s="188" t="s">
        <v>832</v>
      </c>
      <c r="P22" s="343">
        <v>65.25</v>
      </c>
      <c r="Q22" s="343">
        <v>67</v>
      </c>
      <c r="R22" s="331">
        <f t="shared" si="0"/>
        <v>66.125</v>
      </c>
      <c r="S22" s="344">
        <f t="shared" si="1"/>
        <v>11</v>
      </c>
      <c r="T22" s="343">
        <v>62.5</v>
      </c>
      <c r="U22" s="343">
        <v>65</v>
      </c>
      <c r="V22" s="331">
        <f t="shared" si="2"/>
        <v>63.75</v>
      </c>
      <c r="W22" s="344">
        <f t="shared" si="3"/>
        <v>12</v>
      </c>
      <c r="X22" s="343">
        <v>62</v>
      </c>
      <c r="Y22" s="343">
        <v>67</v>
      </c>
      <c r="Z22" s="331">
        <f t="shared" si="4"/>
        <v>64.5</v>
      </c>
      <c r="AA22" s="344">
        <f t="shared" si="5"/>
        <v>11</v>
      </c>
      <c r="AB22" s="343">
        <v>66.75</v>
      </c>
      <c r="AC22" s="343">
        <v>69</v>
      </c>
      <c r="AD22" s="331">
        <f t="shared" si="6"/>
        <v>67.875</v>
      </c>
      <c r="AE22" s="344">
        <f t="shared" si="7"/>
        <v>9</v>
      </c>
      <c r="AF22" s="343">
        <v>63.5</v>
      </c>
      <c r="AG22" s="343">
        <v>69</v>
      </c>
      <c r="AH22" s="331">
        <f t="shared" si="8"/>
        <v>66.25</v>
      </c>
      <c r="AI22" s="344">
        <f t="shared" si="9"/>
        <v>8</v>
      </c>
      <c r="AJ22" s="344"/>
      <c r="AK22" s="343">
        <f t="shared" si="10"/>
        <v>64</v>
      </c>
      <c r="AL22" s="343">
        <f t="shared" si="11"/>
        <v>67.4</v>
      </c>
      <c r="AM22" s="331">
        <f t="shared" si="12"/>
        <v>65.7</v>
      </c>
      <c r="AN22" s="332"/>
      <c r="AO22" s="63"/>
      <c r="AP22" s="61"/>
      <c r="AQ22" s="1"/>
    </row>
    <row r="23" spans="1:43" s="62" customFormat="1" ht="48.75" customHeight="1">
      <c r="A23" s="324">
        <v>11</v>
      </c>
      <c r="B23" s="186">
        <v>300</v>
      </c>
      <c r="C23" s="185" t="s">
        <v>152</v>
      </c>
      <c r="D23" s="186">
        <v>10136317</v>
      </c>
      <c r="E23" s="187" t="s">
        <v>811</v>
      </c>
      <c r="F23" s="196" t="s">
        <v>812</v>
      </c>
      <c r="G23" s="185" t="s">
        <v>47</v>
      </c>
      <c r="H23" s="186" t="s">
        <v>514</v>
      </c>
      <c r="I23" s="196" t="s">
        <v>813</v>
      </c>
      <c r="J23" s="194" t="s">
        <v>814</v>
      </c>
      <c r="K23" s="201" t="s">
        <v>815</v>
      </c>
      <c r="L23" s="186" t="s">
        <v>465</v>
      </c>
      <c r="M23" s="186" t="s">
        <v>97</v>
      </c>
      <c r="N23" s="192" t="s">
        <v>72</v>
      </c>
      <c r="O23" s="188" t="s">
        <v>515</v>
      </c>
      <c r="P23" s="343">
        <v>65.5</v>
      </c>
      <c r="Q23" s="343">
        <v>68</v>
      </c>
      <c r="R23" s="331">
        <f t="shared" si="0"/>
        <v>66.75</v>
      </c>
      <c r="S23" s="344">
        <f t="shared" si="1"/>
        <v>9</v>
      </c>
      <c r="T23" s="343">
        <v>64.75</v>
      </c>
      <c r="U23" s="343">
        <v>69</v>
      </c>
      <c r="V23" s="331">
        <f t="shared" si="2"/>
        <v>66.875</v>
      </c>
      <c r="W23" s="344">
        <f t="shared" si="3"/>
        <v>10</v>
      </c>
      <c r="X23" s="343">
        <v>65.25</v>
      </c>
      <c r="Y23" s="343">
        <v>67</v>
      </c>
      <c r="Z23" s="331">
        <f t="shared" si="4"/>
        <v>66.125</v>
      </c>
      <c r="AA23" s="344">
        <f t="shared" si="5"/>
        <v>8</v>
      </c>
      <c r="AB23" s="343">
        <v>64</v>
      </c>
      <c r="AC23" s="343">
        <v>69</v>
      </c>
      <c r="AD23" s="331">
        <f t="shared" si="6"/>
        <v>66.5</v>
      </c>
      <c r="AE23" s="344">
        <f t="shared" si="7"/>
        <v>11</v>
      </c>
      <c r="AF23" s="343">
        <v>61.25</v>
      </c>
      <c r="AG23" s="343">
        <v>63</v>
      </c>
      <c r="AH23" s="331">
        <f t="shared" si="8"/>
        <v>62.125</v>
      </c>
      <c r="AI23" s="344">
        <f t="shared" si="9"/>
        <v>10</v>
      </c>
      <c r="AJ23" s="344"/>
      <c r="AK23" s="343">
        <f t="shared" si="10"/>
        <v>64.15</v>
      </c>
      <c r="AL23" s="343">
        <f t="shared" si="11"/>
        <v>67.2</v>
      </c>
      <c r="AM23" s="331">
        <f t="shared" si="12"/>
        <v>65.67500000000001</v>
      </c>
      <c r="AN23" s="332"/>
      <c r="AO23" s="63"/>
      <c r="AP23" s="61"/>
      <c r="AQ23" s="1"/>
    </row>
    <row r="24" spans="1:42" s="62" customFormat="1" ht="48.75" customHeight="1">
      <c r="A24" s="324">
        <v>12</v>
      </c>
      <c r="B24" s="186">
        <v>306</v>
      </c>
      <c r="C24" s="185" t="s">
        <v>152</v>
      </c>
      <c r="D24" s="186">
        <v>10138965</v>
      </c>
      <c r="E24" s="187" t="s">
        <v>821</v>
      </c>
      <c r="F24" s="196" t="s">
        <v>822</v>
      </c>
      <c r="G24" s="185" t="s">
        <v>438</v>
      </c>
      <c r="H24" s="198" t="s">
        <v>823</v>
      </c>
      <c r="I24" s="196" t="s">
        <v>824</v>
      </c>
      <c r="J24" s="199" t="s">
        <v>969</v>
      </c>
      <c r="K24" s="186" t="s">
        <v>128</v>
      </c>
      <c r="L24" s="186" t="s">
        <v>825</v>
      </c>
      <c r="M24" s="186" t="s">
        <v>53</v>
      </c>
      <c r="N24" s="192" t="s">
        <v>451</v>
      </c>
      <c r="O24" s="188" t="s">
        <v>826</v>
      </c>
      <c r="P24" s="343">
        <v>64</v>
      </c>
      <c r="Q24" s="343">
        <v>67</v>
      </c>
      <c r="R24" s="331">
        <f t="shared" si="0"/>
        <v>65.5</v>
      </c>
      <c r="S24" s="344">
        <f t="shared" si="1"/>
        <v>12</v>
      </c>
      <c r="T24" s="343">
        <v>63.5</v>
      </c>
      <c r="U24" s="343">
        <v>65</v>
      </c>
      <c r="V24" s="331">
        <f t="shared" si="2"/>
        <v>64.25</v>
      </c>
      <c r="W24" s="344">
        <f t="shared" si="3"/>
        <v>11</v>
      </c>
      <c r="X24" s="343">
        <v>62</v>
      </c>
      <c r="Y24" s="343">
        <v>62</v>
      </c>
      <c r="Z24" s="331">
        <f t="shared" si="4"/>
        <v>62</v>
      </c>
      <c r="AA24" s="344">
        <f t="shared" si="5"/>
        <v>12</v>
      </c>
      <c r="AB24" s="343">
        <v>62.25</v>
      </c>
      <c r="AC24" s="343">
        <v>61</v>
      </c>
      <c r="AD24" s="331">
        <f t="shared" si="6"/>
        <v>61.625</v>
      </c>
      <c r="AE24" s="344">
        <f t="shared" si="7"/>
        <v>13</v>
      </c>
      <c r="AF24" s="343">
        <v>60</v>
      </c>
      <c r="AG24" s="343">
        <v>61</v>
      </c>
      <c r="AH24" s="331">
        <f t="shared" si="8"/>
        <v>60.5</v>
      </c>
      <c r="AI24" s="344">
        <f t="shared" si="9"/>
        <v>12</v>
      </c>
      <c r="AJ24" s="344"/>
      <c r="AK24" s="343">
        <f t="shared" si="10"/>
        <v>62.35</v>
      </c>
      <c r="AL24" s="343">
        <f t="shared" si="11"/>
        <v>63.2</v>
      </c>
      <c r="AM24" s="331">
        <f t="shared" si="12"/>
        <v>62.775000000000006</v>
      </c>
      <c r="AN24" s="332"/>
      <c r="AO24" s="12"/>
      <c r="AP24" s="61"/>
    </row>
    <row r="25" spans="1:42" s="62" customFormat="1" ht="48.75" customHeight="1">
      <c r="A25" s="324">
        <v>13</v>
      </c>
      <c r="B25" s="186">
        <v>309</v>
      </c>
      <c r="C25" s="185" t="s">
        <v>152</v>
      </c>
      <c r="D25" s="186">
        <v>10179124</v>
      </c>
      <c r="E25" s="187" t="s">
        <v>678</v>
      </c>
      <c r="F25" s="196" t="s">
        <v>834</v>
      </c>
      <c r="G25" s="185" t="s">
        <v>438</v>
      </c>
      <c r="H25" s="198" t="s">
        <v>835</v>
      </c>
      <c r="I25" s="196" t="s">
        <v>836</v>
      </c>
      <c r="J25" s="199" t="s">
        <v>830</v>
      </c>
      <c r="K25" s="192" t="s">
        <v>863</v>
      </c>
      <c r="L25" s="186" t="s">
        <v>825</v>
      </c>
      <c r="M25" s="186" t="s">
        <v>210</v>
      </c>
      <c r="N25" s="192" t="s">
        <v>72</v>
      </c>
      <c r="O25" s="188" t="s">
        <v>837</v>
      </c>
      <c r="P25" s="343">
        <v>62</v>
      </c>
      <c r="Q25" s="343">
        <v>64.5</v>
      </c>
      <c r="R25" s="331">
        <f t="shared" si="0"/>
        <v>63.25</v>
      </c>
      <c r="S25" s="344">
        <f t="shared" si="1"/>
        <v>13</v>
      </c>
      <c r="T25" s="343">
        <v>61.25</v>
      </c>
      <c r="U25" s="343">
        <v>64.5</v>
      </c>
      <c r="V25" s="331">
        <f t="shared" si="2"/>
        <v>62.875</v>
      </c>
      <c r="W25" s="344">
        <f t="shared" si="3"/>
        <v>13</v>
      </c>
      <c r="X25" s="343">
        <v>59.75</v>
      </c>
      <c r="Y25" s="343">
        <v>60.5</v>
      </c>
      <c r="Z25" s="331">
        <f t="shared" si="4"/>
        <v>60.125</v>
      </c>
      <c r="AA25" s="344">
        <f t="shared" si="5"/>
        <v>13</v>
      </c>
      <c r="AB25" s="343">
        <v>63.25</v>
      </c>
      <c r="AC25" s="343">
        <v>67.5</v>
      </c>
      <c r="AD25" s="331">
        <f t="shared" si="6"/>
        <v>65.375</v>
      </c>
      <c r="AE25" s="344">
        <f t="shared" si="7"/>
        <v>12</v>
      </c>
      <c r="AF25" s="343">
        <v>57</v>
      </c>
      <c r="AG25" s="343">
        <v>60.5</v>
      </c>
      <c r="AH25" s="331">
        <f t="shared" si="8"/>
        <v>58.75</v>
      </c>
      <c r="AI25" s="344">
        <f t="shared" si="9"/>
        <v>13</v>
      </c>
      <c r="AJ25" s="344">
        <v>1</v>
      </c>
      <c r="AK25" s="343">
        <f t="shared" si="10"/>
        <v>60.65</v>
      </c>
      <c r="AL25" s="343">
        <f t="shared" si="11"/>
        <v>63.5</v>
      </c>
      <c r="AM25" s="331">
        <f t="shared" si="12"/>
        <v>62.075</v>
      </c>
      <c r="AN25" s="332"/>
      <c r="AO25" s="12"/>
      <c r="AP25" s="61"/>
    </row>
    <row r="26" spans="1:42" s="62" customFormat="1" ht="93.75" customHeight="1">
      <c r="A26" s="71"/>
      <c r="B26" s="71"/>
      <c r="C26" s="71"/>
      <c r="D26" s="65"/>
      <c r="E26" s="71"/>
      <c r="F26" s="71"/>
      <c r="G26" s="66"/>
      <c r="H26" s="72" t="s">
        <v>292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O26" s="67"/>
      <c r="AP26" s="67"/>
    </row>
    <row r="27" spans="1:15" ht="19.5">
      <c r="A27" s="82" t="s">
        <v>401</v>
      </c>
      <c r="B27" s="68"/>
      <c r="C27" s="68"/>
      <c r="D27" s="287"/>
      <c r="E27" s="68"/>
      <c r="F27" s="68"/>
      <c r="G27" s="287"/>
      <c r="H27" s="287"/>
      <c r="I27" s="287"/>
      <c r="J27" s="287"/>
      <c r="K27" s="400"/>
      <c r="L27" s="400"/>
      <c r="M27" s="400"/>
      <c r="N27" s="400"/>
      <c r="O27" s="400"/>
    </row>
  </sheetData>
  <sheetProtection/>
  <mergeCells count="35">
    <mergeCell ref="K27:O27"/>
    <mergeCell ref="X11:AA11"/>
    <mergeCell ref="AB11:AE11"/>
    <mergeCell ref="T11:W11"/>
    <mergeCell ref="K11:K12"/>
    <mergeCell ref="AK11:AL11"/>
    <mergeCell ref="AM11:AM12"/>
    <mergeCell ref="AN11:AN12"/>
    <mergeCell ref="L11:L12"/>
    <mergeCell ref="M11:M12"/>
    <mergeCell ref="N11:N12"/>
    <mergeCell ref="O11:O12"/>
    <mergeCell ref="P11:S11"/>
    <mergeCell ref="AJ11:AJ12"/>
    <mergeCell ref="AF11:AI11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1:AN1"/>
    <mergeCell ref="A2:AN2"/>
    <mergeCell ref="A4:AN4"/>
    <mergeCell ref="A5:AN5"/>
    <mergeCell ref="AM10:AN10"/>
    <mergeCell ref="G6:J6"/>
    <mergeCell ref="K6:P6"/>
    <mergeCell ref="G7:J7"/>
    <mergeCell ref="K7:P7"/>
    <mergeCell ref="K8:P8"/>
  </mergeCells>
  <printOptions/>
  <pageMargins left="0.25" right="0.25" top="0.75" bottom="0.75" header="0.3" footer="0.3"/>
  <pageSetup fitToHeight="0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"/>
  <sheetViews>
    <sheetView view="pageBreakPreview" zoomScale="75" zoomScaleNormal="75" zoomScaleSheetLayoutView="75" zoomScalePageLayoutView="0" workbookViewId="0" topLeftCell="A11">
      <selection activeCell="A14" sqref="A14:IV14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8.625" style="41" customWidth="1"/>
    <col min="6" max="6" width="14.875" style="41" customWidth="1"/>
    <col min="7" max="7" width="5.125" style="41" customWidth="1"/>
    <col min="8" max="8" width="14.00390625" style="41" hidden="1" customWidth="1"/>
    <col min="9" max="9" width="13.00390625" style="41" customWidth="1"/>
    <col min="10" max="10" width="11.25390625" style="41" customWidth="1"/>
    <col min="11" max="11" width="10.375" style="41" customWidth="1"/>
    <col min="12" max="12" width="9.25390625" style="41" customWidth="1"/>
    <col min="13" max="13" width="7.125" style="41" customWidth="1"/>
    <col min="14" max="14" width="9.625" style="41" customWidth="1"/>
    <col min="15" max="17" width="9.125" style="41" customWidth="1"/>
    <col min="18" max="18" width="8.625" style="41" customWidth="1"/>
    <col min="19" max="19" width="3.75390625" style="41" customWidth="1"/>
    <col min="20" max="21" width="9.375" style="41" customWidth="1"/>
    <col min="22" max="22" width="8.875" style="41" customWidth="1"/>
    <col min="23" max="23" width="3.75390625" style="41" customWidth="1"/>
    <col min="24" max="25" width="9.125" style="41" customWidth="1"/>
    <col min="26" max="26" width="8.625" style="41" customWidth="1"/>
    <col min="27" max="27" width="3.75390625" style="41" customWidth="1"/>
    <col min="28" max="29" width="8.75390625" style="41" customWidth="1"/>
    <col min="30" max="30" width="8.375" style="41" customWidth="1"/>
    <col min="31" max="31" width="3.75390625" style="41" customWidth="1"/>
    <col min="32" max="34" width="9.125" style="41" customWidth="1"/>
    <col min="35" max="35" width="3.75390625" style="41" customWidth="1"/>
    <col min="36" max="36" width="8.375" style="41" customWidth="1"/>
    <col min="37" max="37" width="8.75390625" style="41" customWidth="1"/>
    <col min="38" max="38" width="10.25390625" style="41" customWidth="1"/>
    <col min="39" max="39" width="10.875" style="41" customWidth="1"/>
    <col min="40" max="40" width="28.25390625" style="44" customWidth="1"/>
    <col min="41" max="41" width="11.00390625" style="44" customWidth="1"/>
    <col min="42" max="16384" width="9.125" style="41" customWidth="1"/>
  </cols>
  <sheetData>
    <row r="1" spans="1:55" ht="29.25" customHeight="1">
      <c r="A1" s="381" t="s">
        <v>383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9"/>
      <c r="AO1" s="39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9"/>
      <c r="AO2" s="39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6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39"/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41" s="43" customFormat="1" ht="24" customHeight="1">
      <c r="A4" s="392" t="s">
        <v>951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42"/>
      <c r="AO4" s="42"/>
    </row>
    <row r="5" spans="1:39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</row>
    <row r="6" spans="4:41" ht="17.25" customHeight="1">
      <c r="D6" s="45"/>
      <c r="F6" s="46" t="s">
        <v>386</v>
      </c>
      <c r="G6" s="401" t="s">
        <v>942</v>
      </c>
      <c r="H6" s="401"/>
      <c r="I6" s="401"/>
      <c r="J6" s="401"/>
      <c r="K6" s="401"/>
      <c r="L6" s="401"/>
      <c r="M6" s="260"/>
      <c r="N6" s="401" t="s">
        <v>955</v>
      </c>
      <c r="O6" s="401"/>
      <c r="P6" s="401"/>
      <c r="Q6" s="401"/>
      <c r="R6" s="401"/>
      <c r="S6" s="260"/>
      <c r="AO6" s="48"/>
    </row>
    <row r="7" spans="1:41" s="50" customFormat="1" ht="20.25" customHeight="1">
      <c r="A7" s="49"/>
      <c r="D7" s="45"/>
      <c r="F7" s="45"/>
      <c r="G7" s="401" t="s">
        <v>953</v>
      </c>
      <c r="H7" s="401"/>
      <c r="I7" s="401"/>
      <c r="J7" s="401"/>
      <c r="K7" s="401"/>
      <c r="M7" s="260"/>
      <c r="N7" s="401" t="s">
        <v>905</v>
      </c>
      <c r="O7" s="401"/>
      <c r="P7" s="401"/>
      <c r="Q7" s="401"/>
      <c r="R7" s="401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N7" s="54"/>
      <c r="AO7" s="48"/>
    </row>
    <row r="8" spans="7:41" s="50" customFormat="1" ht="20.25" customHeight="1">
      <c r="G8" s="260"/>
      <c r="H8" s="260"/>
      <c r="I8" s="260"/>
      <c r="J8" s="260"/>
      <c r="M8" s="260"/>
      <c r="N8" s="401" t="s">
        <v>954</v>
      </c>
      <c r="O8" s="401"/>
      <c r="P8" s="401"/>
      <c r="Q8" s="401"/>
      <c r="R8" s="401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N8" s="44"/>
      <c r="AO8" s="48"/>
    </row>
    <row r="9" spans="7:41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4"/>
      <c r="AO9" s="48"/>
    </row>
    <row r="10" spans="1:41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70"/>
      <c r="AK10" s="70"/>
      <c r="AL10" s="403" t="s">
        <v>931</v>
      </c>
      <c r="AM10" s="403"/>
      <c r="AN10" s="285"/>
      <c r="AO10" s="48"/>
    </row>
    <row r="11" spans="1:41" ht="24.75" customHeight="1">
      <c r="A11" s="420" t="s">
        <v>400</v>
      </c>
      <c r="B11" s="420" t="s">
        <v>29</v>
      </c>
      <c r="C11" s="420" t="s">
        <v>30</v>
      </c>
      <c r="D11" s="420" t="s">
        <v>31</v>
      </c>
      <c r="E11" s="420" t="s">
        <v>32</v>
      </c>
      <c r="F11" s="422" t="s">
        <v>33</v>
      </c>
      <c r="G11" s="420" t="s">
        <v>34</v>
      </c>
      <c r="H11" s="420" t="s">
        <v>35</v>
      </c>
      <c r="I11" s="422" t="s">
        <v>387</v>
      </c>
      <c r="J11" s="422" t="s">
        <v>37</v>
      </c>
      <c r="K11" s="422" t="s">
        <v>38</v>
      </c>
      <c r="L11" s="422" t="s">
        <v>39</v>
      </c>
      <c r="M11" s="422" t="s">
        <v>40</v>
      </c>
      <c r="N11" s="421" t="s">
        <v>41</v>
      </c>
      <c r="O11" s="422" t="s">
        <v>382</v>
      </c>
      <c r="P11" s="421" t="s">
        <v>388</v>
      </c>
      <c r="Q11" s="421"/>
      <c r="R11" s="421"/>
      <c r="S11" s="421"/>
      <c r="T11" s="421" t="s">
        <v>389</v>
      </c>
      <c r="U11" s="421"/>
      <c r="V11" s="421"/>
      <c r="W11" s="421"/>
      <c r="X11" s="421" t="s">
        <v>390</v>
      </c>
      <c r="Y11" s="421"/>
      <c r="Z11" s="421"/>
      <c r="AA11" s="421"/>
      <c r="AB11" s="421" t="s">
        <v>391</v>
      </c>
      <c r="AC11" s="421"/>
      <c r="AD11" s="421"/>
      <c r="AE11" s="421"/>
      <c r="AF11" s="421" t="s">
        <v>392</v>
      </c>
      <c r="AG11" s="421"/>
      <c r="AH11" s="421"/>
      <c r="AI11" s="421"/>
      <c r="AJ11" s="424" t="s">
        <v>934</v>
      </c>
      <c r="AK11" s="424"/>
      <c r="AL11" s="424" t="s">
        <v>397</v>
      </c>
      <c r="AM11" s="423" t="s">
        <v>402</v>
      </c>
      <c r="AO11" s="48"/>
    </row>
    <row r="12" spans="1:41" ht="48" customHeight="1">
      <c r="A12" s="420"/>
      <c r="B12" s="420"/>
      <c r="C12" s="420"/>
      <c r="D12" s="420"/>
      <c r="E12" s="420"/>
      <c r="F12" s="422"/>
      <c r="G12" s="420"/>
      <c r="H12" s="420"/>
      <c r="I12" s="421"/>
      <c r="J12" s="422"/>
      <c r="K12" s="422"/>
      <c r="L12" s="422"/>
      <c r="M12" s="422"/>
      <c r="N12" s="421"/>
      <c r="O12" s="422"/>
      <c r="P12" s="322" t="s">
        <v>935</v>
      </c>
      <c r="Q12" s="322" t="s">
        <v>936</v>
      </c>
      <c r="R12" s="322" t="s">
        <v>399</v>
      </c>
      <c r="S12" s="323" t="s">
        <v>400</v>
      </c>
      <c r="T12" s="322" t="s">
        <v>935</v>
      </c>
      <c r="U12" s="322" t="s">
        <v>936</v>
      </c>
      <c r="V12" s="322" t="s">
        <v>399</v>
      </c>
      <c r="W12" s="323" t="s">
        <v>400</v>
      </c>
      <c r="X12" s="322" t="s">
        <v>935</v>
      </c>
      <c r="Y12" s="322" t="s">
        <v>936</v>
      </c>
      <c r="Z12" s="322" t="s">
        <v>399</v>
      </c>
      <c r="AA12" s="323" t="s">
        <v>400</v>
      </c>
      <c r="AB12" s="322" t="s">
        <v>935</v>
      </c>
      <c r="AC12" s="322" t="s">
        <v>936</v>
      </c>
      <c r="AD12" s="322" t="s">
        <v>399</v>
      </c>
      <c r="AE12" s="323" t="s">
        <v>400</v>
      </c>
      <c r="AF12" s="322" t="s">
        <v>935</v>
      </c>
      <c r="AG12" s="322" t="s">
        <v>936</v>
      </c>
      <c r="AH12" s="322" t="s">
        <v>399</v>
      </c>
      <c r="AI12" s="323" t="s">
        <v>400</v>
      </c>
      <c r="AJ12" s="322" t="s">
        <v>935</v>
      </c>
      <c r="AK12" s="322" t="s">
        <v>936</v>
      </c>
      <c r="AL12" s="424"/>
      <c r="AM12" s="423"/>
      <c r="AO12" s="48"/>
    </row>
    <row r="13" spans="1:41" s="62" customFormat="1" ht="63" customHeight="1">
      <c r="A13" s="324">
        <v>1</v>
      </c>
      <c r="B13" s="185">
        <v>108</v>
      </c>
      <c r="C13" s="185" t="s">
        <v>43</v>
      </c>
      <c r="D13" s="186">
        <v>10080582</v>
      </c>
      <c r="E13" s="187" t="s">
        <v>92</v>
      </c>
      <c r="F13" s="187" t="s">
        <v>138</v>
      </c>
      <c r="G13" s="185" t="s">
        <v>47</v>
      </c>
      <c r="H13" s="185" t="s">
        <v>479</v>
      </c>
      <c r="I13" s="188" t="s">
        <v>609</v>
      </c>
      <c r="J13" s="188" t="s">
        <v>551</v>
      </c>
      <c r="K13" s="186" t="s">
        <v>89</v>
      </c>
      <c r="L13" s="189" t="s">
        <v>301</v>
      </c>
      <c r="M13" s="186" t="s">
        <v>201</v>
      </c>
      <c r="N13" s="186" t="s">
        <v>62</v>
      </c>
      <c r="O13" s="188" t="s">
        <v>753</v>
      </c>
      <c r="P13" s="343">
        <v>71.25</v>
      </c>
      <c r="Q13" s="345">
        <v>78</v>
      </c>
      <c r="R13" s="331">
        <f>(P13+Q13)/2</f>
        <v>74.625</v>
      </c>
      <c r="S13" s="344">
        <f>RANK(R13,R$13:R$15,0)</f>
        <v>1</v>
      </c>
      <c r="T13" s="343">
        <v>71.75</v>
      </c>
      <c r="U13" s="345">
        <v>76</v>
      </c>
      <c r="V13" s="331">
        <f>(T13+U13)/2</f>
        <v>73.875</v>
      </c>
      <c r="W13" s="344">
        <f>RANK(V13,V$13:V$15,0)</f>
        <v>1</v>
      </c>
      <c r="X13" s="343">
        <v>68.75</v>
      </c>
      <c r="Y13" s="345">
        <v>75</v>
      </c>
      <c r="Z13" s="331">
        <f>(X13+Y13)/2</f>
        <v>71.875</v>
      </c>
      <c r="AA13" s="344">
        <f>RANK(Z13,Z$13:Z$15,0)</f>
        <v>1</v>
      </c>
      <c r="AB13" s="343">
        <v>72.5</v>
      </c>
      <c r="AC13" s="345">
        <v>79</v>
      </c>
      <c r="AD13" s="331">
        <f>(AB13+AC13)/2</f>
        <v>75.75</v>
      </c>
      <c r="AE13" s="344">
        <f>RANK(AD13,AD$13:AD$15,0)</f>
        <v>1</v>
      </c>
      <c r="AF13" s="343">
        <v>71.5</v>
      </c>
      <c r="AG13" s="345">
        <v>76</v>
      </c>
      <c r="AH13" s="331">
        <f>(AF13+AG13)/2</f>
        <v>73.75</v>
      </c>
      <c r="AI13" s="344">
        <f>RANK(AH13,AH$13:AH$15,0)</f>
        <v>1</v>
      </c>
      <c r="AJ13" s="346">
        <f aca="true" t="shared" si="0" ref="AJ13:AK15">SUM(P13,T13,X13,AB13,AF13,)/5</f>
        <v>71.15</v>
      </c>
      <c r="AK13" s="346">
        <f t="shared" si="0"/>
        <v>76.8</v>
      </c>
      <c r="AL13" s="331">
        <f>(AJ13+AK13)/2</f>
        <v>73.975</v>
      </c>
      <c r="AM13" s="332">
        <v>25000</v>
      </c>
      <c r="AN13" s="12"/>
      <c r="AO13" s="61"/>
    </row>
    <row r="14" spans="1:42" s="62" customFormat="1" ht="63" customHeight="1">
      <c r="A14" s="324">
        <v>2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343">
        <v>67.75</v>
      </c>
      <c r="Q14" s="345">
        <v>71</v>
      </c>
      <c r="R14" s="331">
        <f>(P14+Q14)/2</f>
        <v>69.375</v>
      </c>
      <c r="S14" s="344">
        <f>RANK(R14,R$13:R$15,0)</f>
        <v>2</v>
      </c>
      <c r="T14" s="343">
        <v>68</v>
      </c>
      <c r="U14" s="345">
        <v>74</v>
      </c>
      <c r="V14" s="331">
        <f>(T14+U14)/2</f>
        <v>71</v>
      </c>
      <c r="W14" s="344">
        <f>RANK(V14,V$13:V$15,0)</f>
        <v>2</v>
      </c>
      <c r="X14" s="343">
        <v>66.25</v>
      </c>
      <c r="Y14" s="345">
        <v>70</v>
      </c>
      <c r="Z14" s="331">
        <f>(X14+Y14)/2</f>
        <v>68.125</v>
      </c>
      <c r="AA14" s="344">
        <f>RANK(Z14,Z$13:Z$15,0)</f>
        <v>2</v>
      </c>
      <c r="AB14" s="343">
        <v>67</v>
      </c>
      <c r="AC14" s="345">
        <v>73</v>
      </c>
      <c r="AD14" s="331">
        <f>(AB14+AC14)/2</f>
        <v>70</v>
      </c>
      <c r="AE14" s="344">
        <f>RANK(AD14,AD$13:AD$15,0)</f>
        <v>2</v>
      </c>
      <c r="AF14" s="343">
        <v>67.5</v>
      </c>
      <c r="AG14" s="345">
        <v>71</v>
      </c>
      <c r="AH14" s="331">
        <f>(AF14+AG14)/2</f>
        <v>69.25</v>
      </c>
      <c r="AI14" s="344">
        <f>RANK(AH14,AH$13:AH$15,0)</f>
        <v>2</v>
      </c>
      <c r="AJ14" s="346">
        <f t="shared" si="0"/>
        <v>67.3</v>
      </c>
      <c r="AK14" s="346">
        <f t="shared" si="0"/>
        <v>71.8</v>
      </c>
      <c r="AL14" s="331">
        <f>(AJ14+AK14)/2</f>
        <v>69.55</v>
      </c>
      <c r="AM14" s="332">
        <v>20000</v>
      </c>
      <c r="AN14" s="12"/>
      <c r="AO14" s="61"/>
      <c r="AP14" s="1"/>
    </row>
    <row r="15" spans="1:42" s="62" customFormat="1" ht="63" customHeight="1">
      <c r="A15" s="324">
        <v>3</v>
      </c>
      <c r="B15" s="185">
        <v>102</v>
      </c>
      <c r="C15" s="185" t="s">
        <v>43</v>
      </c>
      <c r="D15" s="190">
        <v>10070215</v>
      </c>
      <c r="E15" s="191" t="s">
        <v>265</v>
      </c>
      <c r="F15" s="191" t="s">
        <v>872</v>
      </c>
      <c r="G15" s="190" t="s">
        <v>47</v>
      </c>
      <c r="H15" s="192" t="s">
        <v>846</v>
      </c>
      <c r="I15" s="193" t="s">
        <v>847</v>
      </c>
      <c r="J15" s="194" t="s">
        <v>223</v>
      </c>
      <c r="K15" s="192" t="s">
        <v>350</v>
      </c>
      <c r="L15" s="186" t="s">
        <v>52</v>
      </c>
      <c r="M15" s="192" t="s">
        <v>309</v>
      </c>
      <c r="N15" s="192" t="s">
        <v>437</v>
      </c>
      <c r="O15" s="195" t="s">
        <v>738</v>
      </c>
      <c r="P15" s="343">
        <v>64.25</v>
      </c>
      <c r="Q15" s="345">
        <v>67</v>
      </c>
      <c r="R15" s="331">
        <f>(P15+Q15)/2</f>
        <v>65.625</v>
      </c>
      <c r="S15" s="344">
        <f>RANK(R15,R$13:R$15,0)</f>
        <v>3</v>
      </c>
      <c r="T15" s="343">
        <v>64.5</v>
      </c>
      <c r="U15" s="345">
        <v>70</v>
      </c>
      <c r="V15" s="331">
        <f>(T15+U15)/2</f>
        <v>67.25</v>
      </c>
      <c r="W15" s="344">
        <f>RANK(V15,V$13:V$15,0)</f>
        <v>3</v>
      </c>
      <c r="X15" s="343">
        <v>66.25</v>
      </c>
      <c r="Y15" s="345">
        <v>68</v>
      </c>
      <c r="Z15" s="331">
        <f>(X15+Y15)/2</f>
        <v>67.125</v>
      </c>
      <c r="AA15" s="344">
        <f>RANK(Z15,Z$13:Z$15,0)</f>
        <v>3</v>
      </c>
      <c r="AB15" s="343">
        <v>62.75</v>
      </c>
      <c r="AC15" s="345">
        <v>66</v>
      </c>
      <c r="AD15" s="331">
        <f>(AB15+AC15)/2</f>
        <v>64.375</v>
      </c>
      <c r="AE15" s="344">
        <f>RANK(AD15,AD$13:AD$15,0)</f>
        <v>3</v>
      </c>
      <c r="AF15" s="343">
        <v>62.75</v>
      </c>
      <c r="AG15" s="345">
        <v>66</v>
      </c>
      <c r="AH15" s="331">
        <f>(AF15+AG15)/2</f>
        <v>64.375</v>
      </c>
      <c r="AI15" s="344">
        <f>RANK(AH15,AH$13:AH$15,0)</f>
        <v>3</v>
      </c>
      <c r="AJ15" s="346">
        <f t="shared" si="0"/>
        <v>64.1</v>
      </c>
      <c r="AK15" s="346">
        <f t="shared" si="0"/>
        <v>67.4</v>
      </c>
      <c r="AL15" s="331">
        <f>(AJ15+AK15)/2</f>
        <v>65.75</v>
      </c>
      <c r="AM15" s="332">
        <v>15000</v>
      </c>
      <c r="AN15" s="63"/>
      <c r="AO15" s="61"/>
      <c r="AP15" s="1"/>
    </row>
    <row r="16" spans="1:41" s="62" customFormat="1" ht="86.25" customHeight="1">
      <c r="A16" s="71"/>
      <c r="B16" s="71"/>
      <c r="C16" s="71"/>
      <c r="D16" s="65"/>
      <c r="E16" s="71"/>
      <c r="F16" s="71"/>
      <c r="G16" s="66"/>
      <c r="H16" s="72" t="s">
        <v>292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N16" s="67"/>
      <c r="AO16" s="67"/>
    </row>
    <row r="17" spans="1:15" ht="19.5">
      <c r="A17" s="82" t="s">
        <v>401</v>
      </c>
      <c r="B17" s="68"/>
      <c r="C17" s="68"/>
      <c r="D17" s="287"/>
      <c r="E17" s="68"/>
      <c r="F17" s="68"/>
      <c r="G17" s="287"/>
      <c r="H17" s="287"/>
      <c r="I17" s="287"/>
      <c r="J17" s="287"/>
      <c r="K17" s="400"/>
      <c r="L17" s="400"/>
      <c r="M17" s="400"/>
      <c r="N17" s="400"/>
      <c r="O17" s="400"/>
    </row>
  </sheetData>
  <sheetProtection/>
  <mergeCells count="34">
    <mergeCell ref="A1:AM1"/>
    <mergeCell ref="A2:AM2"/>
    <mergeCell ref="A4:AM4"/>
    <mergeCell ref="A5:AM5"/>
    <mergeCell ref="AL10:AM10"/>
    <mergeCell ref="G6:L6"/>
    <mergeCell ref="G7:K7"/>
    <mergeCell ref="N6:R6"/>
    <mergeCell ref="N7:R7"/>
    <mergeCell ref="N8:R8"/>
    <mergeCell ref="A11:A12"/>
    <mergeCell ref="B11:B12"/>
    <mergeCell ref="C11:C12"/>
    <mergeCell ref="D11:D12"/>
    <mergeCell ref="E11:E12"/>
    <mergeCell ref="F11:F12"/>
    <mergeCell ref="T11:W11"/>
    <mergeCell ref="X11:AA11"/>
    <mergeCell ref="G11:G12"/>
    <mergeCell ref="H11:H12"/>
    <mergeCell ref="I11:I12"/>
    <mergeCell ref="J11:J12"/>
    <mergeCell ref="K11:K12"/>
    <mergeCell ref="L11:L12"/>
    <mergeCell ref="K17:O17"/>
    <mergeCell ref="M11:M12"/>
    <mergeCell ref="N11:N12"/>
    <mergeCell ref="O11:O12"/>
    <mergeCell ref="P11:S11"/>
    <mergeCell ref="AB11:AE11"/>
    <mergeCell ref="AF11:AI11"/>
    <mergeCell ref="AJ11:AK11"/>
    <mergeCell ref="AL11:AL12"/>
    <mergeCell ref="AM11:AM12"/>
  </mergeCells>
  <hyperlinks>
    <hyperlink ref="D14" r:id="rId1" display="https://data.fei.org/person/Detail.aspx?personFeiID=10168355"/>
  </hyperlinks>
  <printOptions/>
  <pageMargins left="0.25" right="0.25" top="0.75" bottom="0.75" header="0.3" footer="0.3"/>
  <pageSetup fitToHeight="0" fitToWidth="1" horizontalDpi="600" verticalDpi="600" orientation="landscape" paperSize="9" scale="48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view="pageBreakPreview" zoomScale="65" zoomScaleSheetLayoutView="65" zoomScalePageLayoutView="0" workbookViewId="0" topLeftCell="A6">
      <selection activeCell="S6" sqref="S6"/>
    </sheetView>
  </sheetViews>
  <sheetFormatPr defaultColWidth="9.00390625" defaultRowHeight="12.75"/>
  <cols>
    <col min="1" max="1" width="4.375" style="351" customWidth="1"/>
    <col min="2" max="2" width="4.75390625" style="351" customWidth="1"/>
    <col min="3" max="3" width="5.625" style="351" hidden="1" customWidth="1"/>
    <col min="4" max="4" width="16.75390625" style="351" hidden="1" customWidth="1"/>
    <col min="5" max="5" width="8.00390625" style="351" customWidth="1"/>
    <col min="6" max="6" width="17.625" style="351" customWidth="1"/>
    <col min="7" max="7" width="6.125" style="351" customWidth="1"/>
    <col min="8" max="8" width="8.25390625" style="351" hidden="1" customWidth="1"/>
    <col min="9" max="9" width="15.25390625" style="351" customWidth="1"/>
    <col min="10" max="10" width="12.75390625" style="351" customWidth="1"/>
    <col min="11" max="11" width="10.00390625" style="351" customWidth="1"/>
    <col min="12" max="12" width="11.375" style="351" customWidth="1"/>
    <col min="13" max="13" width="10.375" style="351" customWidth="1"/>
    <col min="14" max="14" width="8.875" style="351" customWidth="1"/>
    <col min="15" max="15" width="11.00390625" style="351" customWidth="1"/>
    <col min="16" max="17" width="12.75390625" style="362" customWidth="1"/>
    <col min="18" max="18" width="13.875" style="363" customWidth="1"/>
    <col min="19" max="19" width="12.25390625" style="351" customWidth="1"/>
    <col min="20" max="16384" width="9.125" style="351" customWidth="1"/>
  </cols>
  <sheetData>
    <row r="1" spans="1:18" s="350" customFormat="1" ht="7.5" customHeight="1" hidden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  <c r="R1" s="349"/>
    </row>
    <row r="2" spans="1:19" ht="60.75" customHeight="1">
      <c r="A2" s="432" t="s">
        <v>364</v>
      </c>
      <c r="B2" s="432"/>
      <c r="C2" s="432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352" customFormat="1" ht="15.75" customHeight="1">
      <c r="A3" s="434" t="s">
        <v>904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1:19" s="353" customFormat="1" ht="15.75" customHeight="1">
      <c r="A4" s="435" t="s">
        <v>903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19" s="354" customFormat="1" ht="48" customHeight="1">
      <c r="A5" s="436" t="s">
        <v>961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1:19" s="359" customFormat="1" ht="15" customHeight="1">
      <c r="A6" s="231" t="s">
        <v>902</v>
      </c>
      <c r="B6" s="355"/>
      <c r="C6" s="355"/>
      <c r="D6" s="356"/>
      <c r="E6" s="356"/>
      <c r="F6" s="356"/>
      <c r="G6" s="356"/>
      <c r="H6" s="356"/>
      <c r="I6" s="357"/>
      <c r="J6" s="357"/>
      <c r="K6" s="355"/>
      <c r="L6" s="355"/>
      <c r="M6" s="355"/>
      <c r="N6" s="355"/>
      <c r="O6" s="355"/>
      <c r="P6" s="358"/>
      <c r="Q6" s="358"/>
      <c r="S6" s="230" t="s">
        <v>975</v>
      </c>
    </row>
    <row r="7" spans="1:19" s="360" customFormat="1" ht="15" customHeight="1">
      <c r="A7" s="438" t="s">
        <v>901</v>
      </c>
      <c r="B7" s="420" t="s">
        <v>29</v>
      </c>
      <c r="C7" s="421" t="s">
        <v>917</v>
      </c>
      <c r="D7" s="420" t="s">
        <v>31</v>
      </c>
      <c r="E7" s="420" t="s">
        <v>32</v>
      </c>
      <c r="F7" s="422" t="s">
        <v>33</v>
      </c>
      <c r="G7" s="420" t="s">
        <v>34</v>
      </c>
      <c r="H7" s="420" t="s">
        <v>35</v>
      </c>
      <c r="I7" s="422" t="s">
        <v>387</v>
      </c>
      <c r="J7" s="422" t="s">
        <v>37</v>
      </c>
      <c r="K7" s="422" t="s">
        <v>38</v>
      </c>
      <c r="L7" s="422" t="s">
        <v>39</v>
      </c>
      <c r="M7" s="422" t="s">
        <v>40</v>
      </c>
      <c r="N7" s="421" t="s">
        <v>41</v>
      </c>
      <c r="O7" s="422" t="s">
        <v>382</v>
      </c>
      <c r="P7" s="439" t="s">
        <v>958</v>
      </c>
      <c r="Q7" s="439" t="s">
        <v>959</v>
      </c>
      <c r="R7" s="439" t="s">
        <v>960</v>
      </c>
      <c r="S7" s="439" t="s">
        <v>957</v>
      </c>
    </row>
    <row r="8" spans="1:19" s="361" customFormat="1" ht="58.5" customHeight="1">
      <c r="A8" s="438"/>
      <c r="B8" s="420"/>
      <c r="C8" s="421"/>
      <c r="D8" s="420"/>
      <c r="E8" s="420"/>
      <c r="F8" s="422"/>
      <c r="G8" s="420"/>
      <c r="H8" s="420"/>
      <c r="I8" s="421"/>
      <c r="J8" s="422"/>
      <c r="K8" s="422"/>
      <c r="L8" s="422"/>
      <c r="M8" s="422"/>
      <c r="N8" s="421"/>
      <c r="O8" s="422"/>
      <c r="P8" s="439"/>
      <c r="Q8" s="439"/>
      <c r="R8" s="440"/>
      <c r="S8" s="440"/>
    </row>
    <row r="9" spans="1:37" s="361" customFormat="1" ht="45.75" customHeight="1">
      <c r="A9" s="366">
        <v>1</v>
      </c>
      <c r="B9" s="186">
        <v>203</v>
      </c>
      <c r="C9" s="185" t="s">
        <v>203</v>
      </c>
      <c r="D9" s="186">
        <v>10181646</v>
      </c>
      <c r="E9" s="187" t="s">
        <v>650</v>
      </c>
      <c r="F9" s="196" t="s">
        <v>844</v>
      </c>
      <c r="G9" s="185" t="s">
        <v>47</v>
      </c>
      <c r="H9" s="186" t="s">
        <v>594</v>
      </c>
      <c r="I9" s="196" t="s">
        <v>845</v>
      </c>
      <c r="J9" s="188" t="s">
        <v>223</v>
      </c>
      <c r="K9" s="186" t="s">
        <v>216</v>
      </c>
      <c r="L9" s="186" t="s">
        <v>96</v>
      </c>
      <c r="M9" s="186" t="s">
        <v>84</v>
      </c>
      <c r="N9" s="186" t="s">
        <v>115</v>
      </c>
      <c r="O9" s="188" t="s">
        <v>224</v>
      </c>
      <c r="P9" s="367">
        <v>72.436</v>
      </c>
      <c r="Q9" s="367">
        <v>68.846</v>
      </c>
      <c r="R9" s="331">
        <v>71.036</v>
      </c>
      <c r="S9" s="367">
        <f aca="true" t="shared" si="0" ref="S9:S14">P9+R9+Q9</f>
        <v>212.318</v>
      </c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</row>
    <row r="10" spans="1:37" s="361" customFormat="1" ht="45.75" customHeight="1">
      <c r="A10" s="366">
        <v>2</v>
      </c>
      <c r="B10" s="186">
        <v>205</v>
      </c>
      <c r="C10" s="185" t="s">
        <v>203</v>
      </c>
      <c r="D10" s="186">
        <v>10140865</v>
      </c>
      <c r="E10" s="187" t="s">
        <v>56</v>
      </c>
      <c r="F10" s="196" t="s">
        <v>881</v>
      </c>
      <c r="G10" s="185" t="s">
        <v>47</v>
      </c>
      <c r="H10" s="186" t="s">
        <v>883</v>
      </c>
      <c r="I10" s="196" t="s">
        <v>882</v>
      </c>
      <c r="J10" s="188" t="s">
        <v>884</v>
      </c>
      <c r="K10" s="202" t="s">
        <v>149</v>
      </c>
      <c r="L10" s="186" t="s">
        <v>52</v>
      </c>
      <c r="M10" s="186" t="s">
        <v>97</v>
      </c>
      <c r="N10" s="186" t="s">
        <v>130</v>
      </c>
      <c r="O10" s="188" t="s">
        <v>885</v>
      </c>
      <c r="P10" s="367">
        <v>67.949</v>
      </c>
      <c r="Q10" s="367">
        <v>68.885</v>
      </c>
      <c r="R10" s="331">
        <v>65.821</v>
      </c>
      <c r="S10" s="367">
        <f t="shared" si="0"/>
        <v>202.65499999999997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</row>
    <row r="11" spans="1:37" s="361" customFormat="1" ht="45.75" customHeight="1">
      <c r="A11" s="366">
        <v>3</v>
      </c>
      <c r="B11" s="186">
        <v>201</v>
      </c>
      <c r="C11" s="185" t="s">
        <v>203</v>
      </c>
      <c r="D11" s="186">
        <v>10166576</v>
      </c>
      <c r="E11" s="187" t="s">
        <v>650</v>
      </c>
      <c r="F11" s="196" t="s">
        <v>756</v>
      </c>
      <c r="G11" s="185" t="s">
        <v>47</v>
      </c>
      <c r="H11" s="186" t="s">
        <v>757</v>
      </c>
      <c r="I11" s="196" t="s">
        <v>758</v>
      </c>
      <c r="J11" s="188" t="s">
        <v>368</v>
      </c>
      <c r="K11" s="186" t="s">
        <v>759</v>
      </c>
      <c r="L11" s="186" t="s">
        <v>52</v>
      </c>
      <c r="M11" s="186" t="s">
        <v>429</v>
      </c>
      <c r="N11" s="186" t="s">
        <v>142</v>
      </c>
      <c r="O11" s="188" t="s">
        <v>760</v>
      </c>
      <c r="P11" s="367">
        <v>69.295</v>
      </c>
      <c r="Q11" s="367">
        <v>65.846</v>
      </c>
      <c r="R11" s="331">
        <v>66</v>
      </c>
      <c r="S11" s="367">
        <f t="shared" si="0"/>
        <v>201.14100000000002</v>
      </c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</row>
    <row r="12" spans="1:19" s="361" customFormat="1" ht="45.75" customHeight="1">
      <c r="A12" s="366">
        <v>4</v>
      </c>
      <c r="B12" s="186">
        <v>204</v>
      </c>
      <c r="C12" s="185" t="s">
        <v>203</v>
      </c>
      <c r="D12" s="186">
        <v>10182053</v>
      </c>
      <c r="E12" s="187" t="s">
        <v>874</v>
      </c>
      <c r="F12" s="196" t="s">
        <v>875</v>
      </c>
      <c r="G12" s="185" t="s">
        <v>47</v>
      </c>
      <c r="H12" s="186" t="s">
        <v>878</v>
      </c>
      <c r="I12" s="196" t="s">
        <v>880</v>
      </c>
      <c r="J12" s="188" t="s">
        <v>141</v>
      </c>
      <c r="K12" s="186" t="s">
        <v>876</v>
      </c>
      <c r="L12" s="186" t="s">
        <v>83</v>
      </c>
      <c r="M12" s="186" t="s">
        <v>71</v>
      </c>
      <c r="N12" s="192" t="s">
        <v>142</v>
      </c>
      <c r="O12" s="188" t="s">
        <v>195</v>
      </c>
      <c r="P12" s="367">
        <v>68.333</v>
      </c>
      <c r="Q12" s="367">
        <v>63.154</v>
      </c>
      <c r="R12" s="331">
        <v>61.964</v>
      </c>
      <c r="S12" s="367">
        <f t="shared" si="0"/>
        <v>193.451</v>
      </c>
    </row>
    <row r="13" spans="1:37" s="361" customFormat="1" ht="45.75" customHeight="1">
      <c r="A13" s="366">
        <v>5</v>
      </c>
      <c r="B13" s="186">
        <v>200</v>
      </c>
      <c r="C13" s="185" t="s">
        <v>203</v>
      </c>
      <c r="D13" s="186">
        <v>10182051</v>
      </c>
      <c r="E13" s="187" t="s">
        <v>873</v>
      </c>
      <c r="F13" s="196" t="s">
        <v>868</v>
      </c>
      <c r="G13" s="185" t="s">
        <v>47</v>
      </c>
      <c r="H13" s="186" t="s">
        <v>869</v>
      </c>
      <c r="I13" s="196" t="s">
        <v>879</v>
      </c>
      <c r="J13" s="188" t="s">
        <v>870</v>
      </c>
      <c r="K13" s="192" t="s">
        <v>533</v>
      </c>
      <c r="L13" s="186" t="s">
        <v>83</v>
      </c>
      <c r="M13" s="186" t="s">
        <v>84</v>
      </c>
      <c r="N13" s="186" t="s">
        <v>130</v>
      </c>
      <c r="O13" s="188" t="s">
        <v>498</v>
      </c>
      <c r="P13" s="367">
        <v>65.192</v>
      </c>
      <c r="Q13" s="367">
        <v>63.077</v>
      </c>
      <c r="R13" s="331">
        <v>62.857</v>
      </c>
      <c r="S13" s="367">
        <f t="shared" si="0"/>
        <v>191.12599999999998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</row>
    <row r="14" spans="1:37" s="361" customFormat="1" ht="45.75" customHeight="1">
      <c r="A14" s="366">
        <v>6</v>
      </c>
      <c r="B14" s="186">
        <v>202</v>
      </c>
      <c r="C14" s="185" t="s">
        <v>203</v>
      </c>
      <c r="D14" s="186">
        <v>10150650</v>
      </c>
      <c r="E14" s="187" t="s">
        <v>761</v>
      </c>
      <c r="F14" s="196" t="s">
        <v>762</v>
      </c>
      <c r="G14" s="185" t="s">
        <v>47</v>
      </c>
      <c r="H14" s="186" t="s">
        <v>763</v>
      </c>
      <c r="I14" s="196" t="s">
        <v>764</v>
      </c>
      <c r="J14" s="188" t="s">
        <v>765</v>
      </c>
      <c r="K14" s="186" t="s">
        <v>80</v>
      </c>
      <c r="L14" s="186" t="s">
        <v>81</v>
      </c>
      <c r="M14" s="186" t="s">
        <v>431</v>
      </c>
      <c r="N14" s="192" t="s">
        <v>455</v>
      </c>
      <c r="O14" s="188" t="s">
        <v>766</v>
      </c>
      <c r="P14" s="367">
        <v>58.526</v>
      </c>
      <c r="Q14" s="367">
        <v>62.192</v>
      </c>
      <c r="R14" s="331">
        <v>62.214</v>
      </c>
      <c r="S14" s="367">
        <f t="shared" si="0"/>
        <v>182.93200000000002</v>
      </c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ht="45.75" customHeight="1"/>
    <row r="16" spans="4:20" ht="39" customHeight="1">
      <c r="D16" s="210"/>
      <c r="E16" s="210"/>
      <c r="F16" s="210"/>
      <c r="G16" s="210"/>
      <c r="H16" s="208"/>
      <c r="I16" s="364"/>
      <c r="J16" s="208"/>
      <c r="K16" s="208"/>
      <c r="L16" s="208"/>
      <c r="M16" s="208"/>
      <c r="N16" s="208"/>
      <c r="O16" s="208"/>
      <c r="P16" s="363"/>
      <c r="Q16" s="363"/>
      <c r="R16" s="351"/>
      <c r="S16" s="362"/>
      <c r="T16" s="363"/>
    </row>
    <row r="17" spans="4:20" ht="55.5" customHeight="1">
      <c r="D17" s="210"/>
      <c r="E17" s="210"/>
      <c r="F17" s="210"/>
      <c r="G17" s="210"/>
      <c r="H17" s="208"/>
      <c r="I17" s="364"/>
      <c r="J17" s="365"/>
      <c r="K17" s="208"/>
      <c r="L17" s="208"/>
      <c r="M17" s="208"/>
      <c r="N17" s="208"/>
      <c r="O17" s="208"/>
      <c r="P17" s="363"/>
      <c r="Q17" s="363"/>
      <c r="R17" s="351"/>
      <c r="S17" s="362"/>
      <c r="T17" s="363"/>
    </row>
  </sheetData>
  <sheetProtection/>
  <protectedRanges>
    <protectedRange sqref="K14:O14" name="Диапазон1_3_1_1_3_11_1_1_3_1_1_2_1_3_3_1_1_4"/>
    <protectedRange sqref="K13:O13" name="Диапазон1_3_1_1_3_11_1_1_3_1_1_2_1_3_3_1_1_1"/>
    <protectedRange sqref="K10:O10" name="Диапазон1_3_1_1_3_11_1_1_3_1_1_2_1_3_3_1_1_2_1"/>
  </protectedRanges>
  <mergeCells count="23">
    <mergeCell ref="R7:R8"/>
    <mergeCell ref="Q7:Q8"/>
    <mergeCell ref="J7:J8"/>
    <mergeCell ref="L7:L8"/>
    <mergeCell ref="M7:M8"/>
    <mergeCell ref="N7:N8"/>
    <mergeCell ref="O7:O8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P7:P8"/>
    <mergeCell ref="S7:S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view="pageBreakPreview" zoomScale="65" zoomScaleSheetLayoutView="65" zoomScalePageLayoutView="0" workbookViewId="0" topLeftCell="A3">
      <selection activeCell="S6" sqref="S6"/>
    </sheetView>
  </sheetViews>
  <sheetFormatPr defaultColWidth="9.00390625" defaultRowHeight="12.75"/>
  <cols>
    <col min="1" max="1" width="4.375" style="351" customWidth="1"/>
    <col min="2" max="2" width="6.25390625" style="351" customWidth="1"/>
    <col min="3" max="3" width="5.625" style="351" hidden="1" customWidth="1"/>
    <col min="4" max="4" width="16.75390625" style="351" hidden="1" customWidth="1"/>
    <col min="5" max="5" width="9.75390625" style="351" customWidth="1"/>
    <col min="6" max="6" width="17.625" style="351" customWidth="1"/>
    <col min="7" max="7" width="6.125" style="351" customWidth="1"/>
    <col min="8" max="8" width="8.25390625" style="351" hidden="1" customWidth="1"/>
    <col min="9" max="9" width="21.25390625" style="351" customWidth="1"/>
    <col min="10" max="10" width="10.125" style="351" customWidth="1"/>
    <col min="11" max="11" width="10.00390625" style="351" customWidth="1"/>
    <col min="12" max="12" width="11.375" style="351" customWidth="1"/>
    <col min="13" max="13" width="10.375" style="351" customWidth="1"/>
    <col min="14" max="14" width="8.875" style="351" customWidth="1"/>
    <col min="15" max="15" width="13.625" style="351" customWidth="1"/>
    <col min="16" max="17" width="12.75390625" style="362" customWidth="1"/>
    <col min="18" max="18" width="13.875" style="363" customWidth="1"/>
    <col min="19" max="19" width="12.25390625" style="351" customWidth="1"/>
    <col min="20" max="16384" width="9.125" style="351" customWidth="1"/>
  </cols>
  <sheetData>
    <row r="1" spans="1:18" s="350" customFormat="1" ht="7.5" customHeight="1" hidden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  <c r="R1" s="349"/>
    </row>
    <row r="2" spans="1:19" ht="60.75" customHeight="1">
      <c r="A2" s="432" t="s">
        <v>364</v>
      </c>
      <c r="B2" s="432"/>
      <c r="C2" s="432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352" customFormat="1" ht="15.75" customHeight="1">
      <c r="A3" s="434" t="s">
        <v>904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1:19" s="353" customFormat="1" ht="15.75" customHeight="1">
      <c r="A4" s="435" t="s">
        <v>903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19" s="354" customFormat="1" ht="48" customHeight="1">
      <c r="A5" s="436" t="s">
        <v>962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1:19" s="359" customFormat="1" ht="15" customHeight="1">
      <c r="A6" s="231" t="s">
        <v>902</v>
      </c>
      <c r="B6" s="355"/>
      <c r="C6" s="355"/>
      <c r="D6" s="356"/>
      <c r="E6" s="356"/>
      <c r="F6" s="356"/>
      <c r="G6" s="356"/>
      <c r="H6" s="356"/>
      <c r="I6" s="357"/>
      <c r="J6" s="357"/>
      <c r="K6" s="355"/>
      <c r="L6" s="355"/>
      <c r="M6" s="355"/>
      <c r="N6" s="355"/>
      <c r="O6" s="355"/>
      <c r="P6" s="358"/>
      <c r="Q6" s="358"/>
      <c r="S6" s="230" t="s">
        <v>975</v>
      </c>
    </row>
    <row r="7" spans="1:19" s="360" customFormat="1" ht="15" customHeight="1">
      <c r="A7" s="438" t="s">
        <v>901</v>
      </c>
      <c r="B7" s="420" t="s">
        <v>29</v>
      </c>
      <c r="C7" s="421" t="s">
        <v>917</v>
      </c>
      <c r="D7" s="420" t="s">
        <v>31</v>
      </c>
      <c r="E7" s="420" t="s">
        <v>32</v>
      </c>
      <c r="F7" s="422" t="s">
        <v>33</v>
      </c>
      <c r="G7" s="420" t="s">
        <v>34</v>
      </c>
      <c r="H7" s="420" t="s">
        <v>35</v>
      </c>
      <c r="I7" s="422" t="s">
        <v>387</v>
      </c>
      <c r="J7" s="422" t="s">
        <v>37</v>
      </c>
      <c r="K7" s="422" t="s">
        <v>38</v>
      </c>
      <c r="L7" s="422" t="s">
        <v>39</v>
      </c>
      <c r="M7" s="422" t="s">
        <v>40</v>
      </c>
      <c r="N7" s="421" t="s">
        <v>41</v>
      </c>
      <c r="O7" s="422" t="s">
        <v>382</v>
      </c>
      <c r="P7" s="439" t="s">
        <v>964</v>
      </c>
      <c r="Q7" s="439" t="s">
        <v>963</v>
      </c>
      <c r="R7" s="439" t="s">
        <v>965</v>
      </c>
      <c r="S7" s="439" t="s">
        <v>957</v>
      </c>
    </row>
    <row r="8" spans="1:19" s="361" customFormat="1" ht="58.5" customHeight="1">
      <c r="A8" s="438"/>
      <c r="B8" s="442"/>
      <c r="C8" s="443"/>
      <c r="D8" s="442"/>
      <c r="E8" s="442"/>
      <c r="F8" s="441"/>
      <c r="G8" s="442"/>
      <c r="H8" s="442"/>
      <c r="I8" s="443"/>
      <c r="J8" s="441"/>
      <c r="K8" s="441"/>
      <c r="L8" s="441"/>
      <c r="M8" s="441"/>
      <c r="N8" s="443"/>
      <c r="O8" s="441"/>
      <c r="P8" s="444"/>
      <c r="Q8" s="444"/>
      <c r="R8" s="440"/>
      <c r="S8" s="440"/>
    </row>
    <row r="9" spans="1:37" s="361" customFormat="1" ht="45.75" customHeight="1">
      <c r="A9" s="368">
        <v>1</v>
      </c>
      <c r="B9" s="335">
        <v>404</v>
      </c>
      <c r="C9" s="336" t="s">
        <v>212</v>
      </c>
      <c r="D9" s="337">
        <v>10136777</v>
      </c>
      <c r="E9" s="338" t="s">
        <v>144</v>
      </c>
      <c r="F9" s="338" t="s">
        <v>802</v>
      </c>
      <c r="G9" s="339" t="s">
        <v>47</v>
      </c>
      <c r="H9" s="337" t="s">
        <v>472</v>
      </c>
      <c r="I9" s="340" t="s">
        <v>248</v>
      </c>
      <c r="J9" s="341" t="s">
        <v>800</v>
      </c>
      <c r="K9" s="337" t="s">
        <v>216</v>
      </c>
      <c r="L9" s="337" t="s">
        <v>96</v>
      </c>
      <c r="M9" s="337" t="s">
        <v>245</v>
      </c>
      <c r="N9" s="337" t="s">
        <v>130</v>
      </c>
      <c r="O9" s="342" t="s">
        <v>246</v>
      </c>
      <c r="P9" s="331">
        <v>68.333</v>
      </c>
      <c r="Q9" s="367">
        <v>71.703</v>
      </c>
      <c r="R9" s="331">
        <v>74.6</v>
      </c>
      <c r="S9" s="367">
        <f>P9+R9+Q9</f>
        <v>214.636</v>
      </c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</row>
    <row r="10" spans="1:37" s="361" customFormat="1" ht="45.75" customHeight="1">
      <c r="A10" s="368">
        <v>2</v>
      </c>
      <c r="B10" s="335">
        <v>402</v>
      </c>
      <c r="C10" s="336" t="s">
        <v>212</v>
      </c>
      <c r="D10" s="337">
        <v>10141044</v>
      </c>
      <c r="E10" s="338" t="s">
        <v>589</v>
      </c>
      <c r="F10" s="338" t="s">
        <v>699</v>
      </c>
      <c r="G10" s="339" t="s">
        <v>47</v>
      </c>
      <c r="H10" s="337" t="s">
        <v>590</v>
      </c>
      <c r="I10" s="340" t="s">
        <v>591</v>
      </c>
      <c r="J10" s="341" t="s">
        <v>592</v>
      </c>
      <c r="K10" s="337" t="s">
        <v>260</v>
      </c>
      <c r="L10" s="337" t="s">
        <v>83</v>
      </c>
      <c r="M10" s="337" t="s">
        <v>84</v>
      </c>
      <c r="N10" s="337" t="s">
        <v>130</v>
      </c>
      <c r="O10" s="342" t="s">
        <v>593</v>
      </c>
      <c r="P10" s="331">
        <v>69.905</v>
      </c>
      <c r="Q10" s="367">
        <v>69.351</v>
      </c>
      <c r="R10" s="331">
        <v>70.025</v>
      </c>
      <c r="S10" s="367">
        <f>P10+R10+Q10</f>
        <v>209.281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</row>
    <row r="11" spans="1:37" s="361" customFormat="1" ht="45.75" customHeight="1">
      <c r="A11" s="368">
        <v>3</v>
      </c>
      <c r="B11" s="335">
        <v>400</v>
      </c>
      <c r="C11" s="336" t="s">
        <v>212</v>
      </c>
      <c r="D11" s="337">
        <v>10153409</v>
      </c>
      <c r="E11" s="338" t="s">
        <v>249</v>
      </c>
      <c r="F11" s="338" t="s">
        <v>698</v>
      </c>
      <c r="G11" s="339" t="s">
        <v>47</v>
      </c>
      <c r="H11" s="337" t="s">
        <v>585</v>
      </c>
      <c r="I11" s="340" t="s">
        <v>586</v>
      </c>
      <c r="J11" s="341" t="s">
        <v>587</v>
      </c>
      <c r="K11" s="337" t="s">
        <v>216</v>
      </c>
      <c r="L11" s="337" t="s">
        <v>96</v>
      </c>
      <c r="M11" s="337" t="s">
        <v>210</v>
      </c>
      <c r="N11" s="337" t="s">
        <v>142</v>
      </c>
      <c r="O11" s="342" t="s">
        <v>588</v>
      </c>
      <c r="P11" s="331">
        <v>66.381</v>
      </c>
      <c r="Q11" s="367">
        <v>60.162</v>
      </c>
      <c r="R11" s="331">
        <v>66.475</v>
      </c>
      <c r="S11" s="367">
        <f>P11+R11+Q11</f>
        <v>193.018</v>
      </c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</row>
    <row r="12" spans="1:19" s="361" customFormat="1" ht="45.75" customHeight="1">
      <c r="A12" s="368">
        <v>4</v>
      </c>
      <c r="B12" s="335">
        <v>403</v>
      </c>
      <c r="C12" s="336" t="s">
        <v>212</v>
      </c>
      <c r="D12" s="337">
        <v>10136244</v>
      </c>
      <c r="E12" s="338" t="s">
        <v>610</v>
      </c>
      <c r="F12" s="338" t="s">
        <v>701</v>
      </c>
      <c r="G12" s="339" t="s">
        <v>47</v>
      </c>
      <c r="H12" s="337" t="s">
        <v>866</v>
      </c>
      <c r="I12" s="340" t="s">
        <v>867</v>
      </c>
      <c r="J12" s="341" t="s">
        <v>799</v>
      </c>
      <c r="K12" s="337" t="s">
        <v>801</v>
      </c>
      <c r="L12" s="337" t="s">
        <v>512</v>
      </c>
      <c r="M12" s="337" t="s">
        <v>751</v>
      </c>
      <c r="N12" s="337" t="s">
        <v>142</v>
      </c>
      <c r="O12" s="342" t="s">
        <v>760</v>
      </c>
      <c r="P12" s="331">
        <v>63.762</v>
      </c>
      <c r="Q12" s="367">
        <v>63.811</v>
      </c>
      <c r="R12" s="331">
        <v>64.225</v>
      </c>
      <c r="S12" s="367">
        <f>P12+R12+Q12</f>
        <v>191.798</v>
      </c>
    </row>
    <row r="13" spans="1:37" s="361" customFormat="1" ht="45.75" customHeight="1">
      <c r="A13" s="368"/>
      <c r="B13" s="335">
        <v>401</v>
      </c>
      <c r="C13" s="336" t="s">
        <v>212</v>
      </c>
      <c r="D13" s="337">
        <v>10153065</v>
      </c>
      <c r="E13" s="338" t="s">
        <v>164</v>
      </c>
      <c r="F13" s="338" t="s">
        <v>700</v>
      </c>
      <c r="G13" s="339" t="s">
        <v>47</v>
      </c>
      <c r="H13" s="337" t="s">
        <v>602</v>
      </c>
      <c r="I13" s="340" t="s">
        <v>669</v>
      </c>
      <c r="J13" s="341" t="s">
        <v>603</v>
      </c>
      <c r="K13" s="337" t="s">
        <v>604</v>
      </c>
      <c r="L13" s="337" t="s">
        <v>605</v>
      </c>
      <c r="M13" s="337" t="s">
        <v>442</v>
      </c>
      <c r="N13" s="337" t="s">
        <v>72</v>
      </c>
      <c r="O13" s="342" t="s">
        <v>606</v>
      </c>
      <c r="P13" s="331">
        <v>60.19</v>
      </c>
      <c r="Q13" s="367" t="s">
        <v>966</v>
      </c>
      <c r="R13" s="331" t="s">
        <v>900</v>
      </c>
      <c r="S13" s="367" t="s">
        <v>900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</row>
    <row r="14" ht="45.75" customHeight="1"/>
    <row r="15" spans="4:20" ht="39" customHeight="1">
      <c r="D15" s="210"/>
      <c r="E15" s="210"/>
      <c r="F15" s="210"/>
      <c r="G15" s="210"/>
      <c r="H15" s="208"/>
      <c r="I15" s="364"/>
      <c r="J15" s="208"/>
      <c r="K15" s="208"/>
      <c r="L15" s="208"/>
      <c r="M15" s="208"/>
      <c r="N15" s="208"/>
      <c r="O15" s="208"/>
      <c r="P15" s="363"/>
      <c r="Q15" s="363"/>
      <c r="R15" s="351"/>
      <c r="S15" s="362"/>
      <c r="T15" s="363"/>
    </row>
    <row r="16" spans="4:20" ht="55.5" customHeight="1">
      <c r="D16" s="210"/>
      <c r="E16" s="210"/>
      <c r="F16" s="210"/>
      <c r="G16" s="210"/>
      <c r="H16" s="208"/>
      <c r="I16" s="364"/>
      <c r="J16" s="365"/>
      <c r="K16" s="208"/>
      <c r="L16" s="208"/>
      <c r="M16" s="208"/>
      <c r="N16" s="208"/>
      <c r="O16" s="208"/>
      <c r="P16" s="363"/>
      <c r="Q16" s="363"/>
      <c r="R16" s="351"/>
      <c r="S16" s="362"/>
      <c r="T16" s="363"/>
    </row>
  </sheetData>
  <sheetProtection/>
  <protectedRanges>
    <protectedRange sqref="K13:O13" name="Диапазон1_3_1_1_3_11_1_1_3_1_1_2_1_3_3_1_1_1"/>
    <protectedRange sqref="K10:O10" name="Диапазон1_3_1_1_3_11_1_1_3_1_1_2_1_3_3_1_1_2_1"/>
  </protectedRanges>
  <mergeCells count="23">
    <mergeCell ref="S7:S8"/>
    <mergeCell ref="M7:M8"/>
    <mergeCell ref="N7:N8"/>
    <mergeCell ref="O7:O8"/>
    <mergeCell ref="P7:P8"/>
    <mergeCell ref="Q7:Q8"/>
    <mergeCell ref="R7:R8"/>
    <mergeCell ref="L7:L8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view="pageBreakPreview" zoomScale="75" zoomScaleSheetLayoutView="75" zoomScalePageLayoutView="0" workbookViewId="0" topLeftCell="A1">
      <selection activeCell="N7" sqref="N7:N8"/>
    </sheetView>
  </sheetViews>
  <sheetFormatPr defaultColWidth="9.00390625" defaultRowHeight="12.75"/>
  <cols>
    <col min="1" max="1" width="4.75390625" style="204" customWidth="1"/>
    <col min="2" max="2" width="6.125" style="204" customWidth="1"/>
    <col min="3" max="3" width="6.125" style="204" hidden="1" customWidth="1"/>
    <col min="4" max="4" width="10.00390625" style="204" hidden="1" customWidth="1"/>
    <col min="5" max="5" width="12.75390625" style="204" customWidth="1"/>
    <col min="6" max="6" width="14.125" style="204" customWidth="1"/>
    <col min="7" max="7" width="5.75390625" style="204" customWidth="1"/>
    <col min="8" max="8" width="5.875" style="204" hidden="1" customWidth="1"/>
    <col min="9" max="9" width="16.875" style="204" customWidth="1"/>
    <col min="10" max="10" width="16.375" style="204" customWidth="1"/>
    <col min="11" max="11" width="11.625" style="204" customWidth="1"/>
    <col min="12" max="12" width="12.75390625" style="204" customWidth="1"/>
    <col min="13" max="13" width="12.625" style="204" customWidth="1"/>
    <col min="14" max="14" width="10.875" style="204" customWidth="1"/>
    <col min="15" max="15" width="14.375" style="204" customWidth="1"/>
    <col min="16" max="19" width="10.625" style="204" customWidth="1"/>
    <col min="20" max="20" width="10.00390625" style="204" customWidth="1"/>
    <col min="21" max="21" width="5.00390625" style="204" customWidth="1"/>
    <col min="22" max="22" width="9.25390625" style="204" customWidth="1"/>
    <col min="23" max="23" width="12.125" style="204" customWidth="1"/>
    <col min="24" max="16384" width="9.125" style="204" customWidth="1"/>
  </cols>
  <sheetData>
    <row r="1" spans="1:23" ht="45" customHeight="1">
      <c r="A1" s="381" t="s">
        <v>895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s="227" customFormat="1" ht="23.25" customHeight="1">
      <c r="A3" s="382" t="s">
        <v>894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3" s="227" customFormat="1" ht="23.25" customHeight="1">
      <c r="A4" s="389" t="s">
        <v>385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</row>
    <row r="5" spans="1:23" ht="40.5" customHeight="1">
      <c r="A5" s="383" t="s">
        <v>941</v>
      </c>
      <c r="B5" s="384"/>
      <c r="C5" s="384"/>
      <c r="D5" s="384"/>
      <c r="E5" s="384"/>
      <c r="F5" s="384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26" s="221" customFormat="1" ht="17.25" customHeight="1">
      <c r="A6" s="386" t="s">
        <v>27</v>
      </c>
      <c r="B6" s="386"/>
      <c r="C6" s="386"/>
      <c r="D6" s="386"/>
      <c r="E6" s="386"/>
      <c r="F6" s="386"/>
      <c r="G6" s="386"/>
      <c r="H6" s="386"/>
      <c r="I6" s="386"/>
      <c r="J6" s="386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88" t="s">
        <v>897</v>
      </c>
      <c r="W6" s="388"/>
      <c r="X6" s="223"/>
      <c r="Y6" s="223"/>
      <c r="Z6" s="222"/>
    </row>
    <row r="7" spans="1:23" s="220" customFormat="1" ht="33.75" customHeight="1">
      <c r="A7" s="387" t="s">
        <v>400</v>
      </c>
      <c r="B7" s="387" t="s">
        <v>29</v>
      </c>
      <c r="C7" s="229"/>
      <c r="D7" s="387"/>
      <c r="E7" s="380" t="s">
        <v>32</v>
      </c>
      <c r="F7" s="378" t="s">
        <v>33</v>
      </c>
      <c r="G7" s="387" t="s">
        <v>34</v>
      </c>
      <c r="H7" s="380" t="s">
        <v>35</v>
      </c>
      <c r="I7" s="378" t="s">
        <v>387</v>
      </c>
      <c r="J7" s="378" t="s">
        <v>37</v>
      </c>
      <c r="K7" s="378" t="s">
        <v>38</v>
      </c>
      <c r="L7" s="378" t="s">
        <v>39</v>
      </c>
      <c r="M7" s="378" t="s">
        <v>40</v>
      </c>
      <c r="N7" s="379" t="s">
        <v>41</v>
      </c>
      <c r="O7" s="378" t="s">
        <v>382</v>
      </c>
      <c r="P7" s="374" t="s">
        <v>893</v>
      </c>
      <c r="Q7" s="374" t="s">
        <v>892</v>
      </c>
      <c r="R7" s="374" t="s">
        <v>891</v>
      </c>
      <c r="S7" s="374" t="s">
        <v>890</v>
      </c>
      <c r="T7" s="374" t="s">
        <v>889</v>
      </c>
      <c r="U7" s="375" t="s">
        <v>888</v>
      </c>
      <c r="V7" s="376" t="s">
        <v>887</v>
      </c>
      <c r="W7" s="375" t="s">
        <v>886</v>
      </c>
    </row>
    <row r="8" spans="1:23" s="220" customFormat="1" ht="51.75" customHeight="1">
      <c r="A8" s="387"/>
      <c r="B8" s="387"/>
      <c r="C8" s="229"/>
      <c r="D8" s="387"/>
      <c r="E8" s="380"/>
      <c r="F8" s="378"/>
      <c r="G8" s="387"/>
      <c r="H8" s="380"/>
      <c r="I8" s="379"/>
      <c r="J8" s="378"/>
      <c r="K8" s="378"/>
      <c r="L8" s="378"/>
      <c r="M8" s="378"/>
      <c r="N8" s="379"/>
      <c r="O8" s="378"/>
      <c r="P8" s="374"/>
      <c r="Q8" s="374"/>
      <c r="R8" s="374"/>
      <c r="S8" s="374"/>
      <c r="T8" s="374"/>
      <c r="U8" s="375"/>
      <c r="V8" s="376"/>
      <c r="W8" s="375"/>
    </row>
    <row r="9" spans="1:24" s="211" customFormat="1" ht="57" customHeight="1">
      <c r="A9" s="215">
        <v>1</v>
      </c>
      <c r="B9" s="152">
        <v>502</v>
      </c>
      <c r="C9" s="152" t="s">
        <v>553</v>
      </c>
      <c r="D9" s="153">
        <v>10153454</v>
      </c>
      <c r="E9" s="154" t="s">
        <v>678</v>
      </c>
      <c r="F9" s="154" t="s">
        <v>858</v>
      </c>
      <c r="G9" s="152" t="s">
        <v>47</v>
      </c>
      <c r="H9" s="153" t="s">
        <v>859</v>
      </c>
      <c r="I9" s="156" t="s">
        <v>861</v>
      </c>
      <c r="J9" s="157" t="s">
        <v>862</v>
      </c>
      <c r="K9" s="218" t="s">
        <v>863</v>
      </c>
      <c r="L9" s="153" t="s">
        <v>52</v>
      </c>
      <c r="M9" s="153" t="s">
        <v>864</v>
      </c>
      <c r="N9" s="218" t="s">
        <v>455</v>
      </c>
      <c r="O9" s="159" t="s">
        <v>865</v>
      </c>
      <c r="P9" s="216">
        <v>8.5</v>
      </c>
      <c r="Q9" s="216">
        <v>8.3</v>
      </c>
      <c r="R9" s="216">
        <v>7</v>
      </c>
      <c r="S9" s="216">
        <v>7.5</v>
      </c>
      <c r="T9" s="216">
        <v>7.8</v>
      </c>
      <c r="U9" s="215"/>
      <c r="V9" s="214">
        <f>P9+Q9+R9+S9+T9</f>
        <v>39.1</v>
      </c>
      <c r="W9" s="213">
        <f>V9*2</f>
        <v>78.2</v>
      </c>
      <c r="X9" s="212"/>
    </row>
    <row r="10" spans="5:15" ht="30.75" customHeight="1">
      <c r="E10" s="210"/>
      <c r="F10" s="210"/>
      <c r="J10" s="209"/>
      <c r="K10" s="209"/>
      <c r="L10" s="209"/>
      <c r="M10" s="209"/>
      <c r="N10" s="209"/>
      <c r="O10" s="208"/>
    </row>
    <row r="11" spans="1:16" s="205" customFormat="1" ht="19.5">
      <c r="A11" s="82" t="s">
        <v>401</v>
      </c>
      <c r="B11" s="207"/>
      <c r="C11" s="207"/>
      <c r="D11" s="207"/>
      <c r="E11" s="207"/>
      <c r="F11" s="206"/>
      <c r="G11" s="206"/>
      <c r="H11" s="377"/>
      <c r="I11" s="377"/>
      <c r="J11" s="377"/>
      <c r="K11" s="377"/>
      <c r="L11" s="377"/>
      <c r="M11" s="377"/>
      <c r="N11" s="377"/>
      <c r="O11" s="377"/>
      <c r="P11" s="377"/>
    </row>
    <row r="12" spans="1:16" ht="12.7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sheetProtection/>
  <mergeCells count="29">
    <mergeCell ref="A1:W1"/>
    <mergeCell ref="A3:W3"/>
    <mergeCell ref="A5:W5"/>
    <mergeCell ref="A6:J6"/>
    <mergeCell ref="A7:A8"/>
    <mergeCell ref="B7:B8"/>
    <mergeCell ref="D7:D8"/>
    <mergeCell ref="G7:G8"/>
    <mergeCell ref="V6:W6"/>
    <mergeCell ref="A4:W4"/>
    <mergeCell ref="Q7:Q8"/>
    <mergeCell ref="W7:W8"/>
    <mergeCell ref="R7:R8"/>
    <mergeCell ref="E7:E8"/>
    <mergeCell ref="F7:F8"/>
    <mergeCell ref="S7:S8"/>
    <mergeCell ref="T7:T8"/>
    <mergeCell ref="U7:U8"/>
    <mergeCell ref="V7:V8"/>
    <mergeCell ref="H11:P11"/>
    <mergeCell ref="M7:M8"/>
    <mergeCell ref="N7:N8"/>
    <mergeCell ref="O7:O8"/>
    <mergeCell ref="P7:P8"/>
    <mergeCell ref="H7:H8"/>
    <mergeCell ref="I7:I8"/>
    <mergeCell ref="J7:J8"/>
    <mergeCell ref="K7:K8"/>
    <mergeCell ref="L7:L8"/>
  </mergeCells>
  <printOptions/>
  <pageMargins left="0.25" right="0.25" top="0.75" bottom="0.75" header="0.3" footer="0.3"/>
  <pageSetup fitToHeight="0" fitToWidth="1" horizontalDpi="600" verticalDpi="600" orientation="landscape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view="pageBreakPreview" zoomScale="65" zoomScaleSheetLayoutView="65" zoomScalePageLayoutView="0" workbookViewId="0" topLeftCell="A6">
      <selection activeCell="S6" sqref="S6"/>
    </sheetView>
  </sheetViews>
  <sheetFormatPr defaultColWidth="9.00390625" defaultRowHeight="12.75"/>
  <cols>
    <col min="1" max="1" width="4.375" style="351" customWidth="1"/>
    <col min="2" max="2" width="4.75390625" style="351" customWidth="1"/>
    <col min="3" max="3" width="5.625" style="351" hidden="1" customWidth="1"/>
    <col min="4" max="4" width="16.75390625" style="351" hidden="1" customWidth="1"/>
    <col min="5" max="5" width="11.375" style="351" customWidth="1"/>
    <col min="6" max="6" width="16.00390625" style="351" customWidth="1"/>
    <col min="7" max="7" width="6.125" style="351" customWidth="1"/>
    <col min="8" max="8" width="8.25390625" style="351" hidden="1" customWidth="1"/>
    <col min="9" max="9" width="15.25390625" style="351" customWidth="1"/>
    <col min="10" max="10" width="12.75390625" style="351" customWidth="1"/>
    <col min="11" max="11" width="10.00390625" style="351" customWidth="1"/>
    <col min="12" max="12" width="11.375" style="351" customWidth="1"/>
    <col min="13" max="13" width="10.375" style="351" customWidth="1"/>
    <col min="14" max="14" width="8.875" style="351" customWidth="1"/>
    <col min="15" max="15" width="11.00390625" style="351" customWidth="1"/>
    <col min="16" max="17" width="12.75390625" style="362" customWidth="1"/>
    <col min="18" max="18" width="13.875" style="363" customWidth="1"/>
    <col min="19" max="19" width="12.25390625" style="351" customWidth="1"/>
    <col min="20" max="16384" width="9.125" style="351" customWidth="1"/>
  </cols>
  <sheetData>
    <row r="1" spans="1:18" s="350" customFormat="1" ht="7.5" customHeight="1" hidden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  <c r="R1" s="349"/>
    </row>
    <row r="2" spans="1:19" ht="60.75" customHeight="1">
      <c r="A2" s="432" t="s">
        <v>364</v>
      </c>
      <c r="B2" s="432"/>
      <c r="C2" s="432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352" customFormat="1" ht="15.75" customHeight="1">
      <c r="A3" s="434" t="s">
        <v>904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1:19" s="353" customFormat="1" ht="15.75" customHeight="1">
      <c r="A4" s="435" t="s">
        <v>903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19" s="354" customFormat="1" ht="48" customHeight="1">
      <c r="A5" s="436" t="s">
        <v>967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1:19" s="359" customFormat="1" ht="15" customHeight="1">
      <c r="A6" s="231" t="s">
        <v>902</v>
      </c>
      <c r="B6" s="355"/>
      <c r="C6" s="355"/>
      <c r="D6" s="356"/>
      <c r="E6" s="356"/>
      <c r="F6" s="356"/>
      <c r="G6" s="356"/>
      <c r="H6" s="356"/>
      <c r="I6" s="357"/>
      <c r="J6" s="357"/>
      <c r="K6" s="355"/>
      <c r="L6" s="355"/>
      <c r="M6" s="355"/>
      <c r="N6" s="355"/>
      <c r="O6" s="355"/>
      <c r="P6" s="358"/>
      <c r="Q6" s="358"/>
      <c r="S6" s="230" t="s">
        <v>975</v>
      </c>
    </row>
    <row r="7" spans="1:19" s="360" customFormat="1" ht="15" customHeight="1">
      <c r="A7" s="438" t="s">
        <v>901</v>
      </c>
      <c r="B7" s="420" t="s">
        <v>29</v>
      </c>
      <c r="C7" s="421" t="s">
        <v>917</v>
      </c>
      <c r="D7" s="420" t="s">
        <v>31</v>
      </c>
      <c r="E7" s="420" t="s">
        <v>32</v>
      </c>
      <c r="F7" s="422" t="s">
        <v>33</v>
      </c>
      <c r="G7" s="420" t="s">
        <v>34</v>
      </c>
      <c r="H7" s="420" t="s">
        <v>35</v>
      </c>
      <c r="I7" s="422" t="s">
        <v>387</v>
      </c>
      <c r="J7" s="422" t="s">
        <v>37</v>
      </c>
      <c r="K7" s="422" t="s">
        <v>38</v>
      </c>
      <c r="L7" s="422" t="s">
        <v>39</v>
      </c>
      <c r="M7" s="422" t="s">
        <v>40</v>
      </c>
      <c r="N7" s="421" t="s">
        <v>41</v>
      </c>
      <c r="O7" s="422" t="s">
        <v>382</v>
      </c>
      <c r="P7" s="439" t="s">
        <v>964</v>
      </c>
      <c r="Q7" s="439" t="s">
        <v>963</v>
      </c>
      <c r="R7" s="439" t="s">
        <v>965</v>
      </c>
      <c r="S7" s="439" t="s">
        <v>957</v>
      </c>
    </row>
    <row r="8" spans="1:19" s="361" customFormat="1" ht="58.5" customHeight="1">
      <c r="A8" s="445"/>
      <c r="B8" s="442"/>
      <c r="C8" s="443"/>
      <c r="D8" s="442"/>
      <c r="E8" s="442"/>
      <c r="F8" s="441"/>
      <c r="G8" s="442"/>
      <c r="H8" s="442"/>
      <c r="I8" s="443"/>
      <c r="J8" s="441"/>
      <c r="K8" s="441"/>
      <c r="L8" s="441"/>
      <c r="M8" s="441"/>
      <c r="N8" s="443"/>
      <c r="O8" s="441"/>
      <c r="P8" s="444"/>
      <c r="Q8" s="439"/>
      <c r="R8" s="440"/>
      <c r="S8" s="440"/>
    </row>
    <row r="9" spans="1:37" s="361" customFormat="1" ht="45.75" customHeight="1">
      <c r="A9" s="366">
        <v>1</v>
      </c>
      <c r="B9" s="186">
        <v>310</v>
      </c>
      <c r="C9" s="185" t="s">
        <v>152</v>
      </c>
      <c r="D9" s="186">
        <v>10127731</v>
      </c>
      <c r="E9" s="187" t="s">
        <v>239</v>
      </c>
      <c r="F9" s="196" t="s">
        <v>241</v>
      </c>
      <c r="G9" s="185" t="s">
        <v>47</v>
      </c>
      <c r="H9" s="198" t="s">
        <v>848</v>
      </c>
      <c r="I9" s="196" t="s">
        <v>849</v>
      </c>
      <c r="J9" s="199" t="s">
        <v>850</v>
      </c>
      <c r="K9" s="200" t="s">
        <v>851</v>
      </c>
      <c r="L9" s="186" t="s">
        <v>96</v>
      </c>
      <c r="M9" s="186" t="s">
        <v>84</v>
      </c>
      <c r="N9" s="186" t="s">
        <v>115</v>
      </c>
      <c r="O9" s="188" t="s">
        <v>852</v>
      </c>
      <c r="P9" s="331">
        <v>69.97</v>
      </c>
      <c r="Q9" s="331">
        <v>70.324</v>
      </c>
      <c r="R9" s="331">
        <v>73.95</v>
      </c>
      <c r="S9" s="367">
        <f aca="true" t="shared" si="0" ref="S9:S16">P9+R9+Q9</f>
        <v>214.24400000000003</v>
      </c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</row>
    <row r="10" spans="1:37" s="361" customFormat="1" ht="45.75" customHeight="1">
      <c r="A10" s="366">
        <v>2</v>
      </c>
      <c r="B10" s="186">
        <v>311</v>
      </c>
      <c r="C10" s="185" t="s">
        <v>152</v>
      </c>
      <c r="D10" s="186">
        <v>10161372</v>
      </c>
      <c r="E10" s="187" t="s">
        <v>164</v>
      </c>
      <c r="F10" s="196" t="s">
        <v>762</v>
      </c>
      <c r="G10" s="185" t="s">
        <v>47</v>
      </c>
      <c r="H10" s="186" t="s">
        <v>816</v>
      </c>
      <c r="I10" s="196" t="s">
        <v>817</v>
      </c>
      <c r="J10" s="194" t="s">
        <v>818</v>
      </c>
      <c r="K10" s="192" t="s">
        <v>819</v>
      </c>
      <c r="L10" s="186" t="s">
        <v>222</v>
      </c>
      <c r="M10" s="186" t="s">
        <v>84</v>
      </c>
      <c r="N10" s="186" t="s">
        <v>62</v>
      </c>
      <c r="O10" s="188" t="s">
        <v>820</v>
      </c>
      <c r="P10" s="331">
        <v>69.242</v>
      </c>
      <c r="Q10" s="331">
        <v>67.765</v>
      </c>
      <c r="R10" s="331">
        <v>71.825</v>
      </c>
      <c r="S10" s="367">
        <f t="shared" si="0"/>
        <v>208.832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</row>
    <row r="11" spans="1:37" s="361" customFormat="1" ht="45.75" customHeight="1">
      <c r="A11" s="366">
        <v>3</v>
      </c>
      <c r="B11" s="186">
        <v>314</v>
      </c>
      <c r="C11" s="185" t="s">
        <v>152</v>
      </c>
      <c r="D11" s="186">
        <v>10141045</v>
      </c>
      <c r="E11" s="187" t="s">
        <v>226</v>
      </c>
      <c r="F11" s="196" t="s">
        <v>611</v>
      </c>
      <c r="G11" s="185" t="s">
        <v>47</v>
      </c>
      <c r="H11" s="198" t="s">
        <v>560</v>
      </c>
      <c r="I11" s="196" t="s">
        <v>561</v>
      </c>
      <c r="J11" s="188" t="s">
        <v>225</v>
      </c>
      <c r="K11" s="186" t="s">
        <v>89</v>
      </c>
      <c r="L11" s="186" t="s">
        <v>83</v>
      </c>
      <c r="M11" s="186" t="s">
        <v>503</v>
      </c>
      <c r="N11" s="192" t="s">
        <v>451</v>
      </c>
      <c r="O11" s="188" t="s">
        <v>520</v>
      </c>
      <c r="P11" s="331">
        <v>67.303</v>
      </c>
      <c r="Q11" s="331">
        <v>67.912</v>
      </c>
      <c r="R11" s="331">
        <v>70.3</v>
      </c>
      <c r="S11" s="367">
        <f t="shared" si="0"/>
        <v>205.51500000000001</v>
      </c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</row>
    <row r="12" spans="1:37" s="361" customFormat="1" ht="45.75" customHeight="1">
      <c r="A12" s="366">
        <v>4</v>
      </c>
      <c r="B12" s="186">
        <v>312</v>
      </c>
      <c r="C12" s="185" t="s">
        <v>152</v>
      </c>
      <c r="D12" s="186">
        <v>10136777</v>
      </c>
      <c r="E12" s="187" t="s">
        <v>144</v>
      </c>
      <c r="F12" s="196" t="s">
        <v>247</v>
      </c>
      <c r="G12" s="185" t="s">
        <v>47</v>
      </c>
      <c r="H12" s="186" t="s">
        <v>473</v>
      </c>
      <c r="I12" s="196" t="s">
        <v>731</v>
      </c>
      <c r="J12" s="188" t="s">
        <v>244</v>
      </c>
      <c r="K12" s="192" t="s">
        <v>857</v>
      </c>
      <c r="L12" s="186" t="s">
        <v>96</v>
      </c>
      <c r="M12" s="186" t="s">
        <v>210</v>
      </c>
      <c r="N12" s="186" t="s">
        <v>130</v>
      </c>
      <c r="O12" s="188" t="s">
        <v>474</v>
      </c>
      <c r="P12" s="331">
        <v>68.212</v>
      </c>
      <c r="Q12" s="331">
        <v>66.441</v>
      </c>
      <c r="R12" s="331">
        <v>69.75</v>
      </c>
      <c r="S12" s="367">
        <f t="shared" si="0"/>
        <v>204.403</v>
      </c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</row>
    <row r="13" spans="1:37" s="361" customFormat="1" ht="45.75" customHeight="1">
      <c r="A13" s="366">
        <v>5</v>
      </c>
      <c r="B13" s="186">
        <v>307</v>
      </c>
      <c r="C13" s="185" t="s">
        <v>152</v>
      </c>
      <c r="D13" s="186">
        <v>10141116</v>
      </c>
      <c r="E13" s="187" t="s">
        <v>0</v>
      </c>
      <c r="F13" s="196" t="s">
        <v>1</v>
      </c>
      <c r="G13" s="185" t="s">
        <v>47</v>
      </c>
      <c r="H13" s="186" t="s">
        <v>777</v>
      </c>
      <c r="I13" s="196" t="s">
        <v>778</v>
      </c>
      <c r="J13" s="188" t="s">
        <v>779</v>
      </c>
      <c r="K13" s="192" t="s">
        <v>819</v>
      </c>
      <c r="L13" s="186" t="s">
        <v>222</v>
      </c>
      <c r="M13" s="186" t="s">
        <v>780</v>
      </c>
      <c r="N13" s="186" t="s">
        <v>781</v>
      </c>
      <c r="O13" s="188" t="s">
        <v>782</v>
      </c>
      <c r="P13" s="331">
        <v>66.576</v>
      </c>
      <c r="Q13" s="331">
        <v>67.941</v>
      </c>
      <c r="R13" s="331">
        <v>69.45</v>
      </c>
      <c r="S13" s="367">
        <f t="shared" si="0"/>
        <v>203.967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</row>
    <row r="14" spans="1:37" s="361" customFormat="1" ht="45.75" customHeight="1">
      <c r="A14" s="366">
        <v>6</v>
      </c>
      <c r="B14" s="186">
        <v>305</v>
      </c>
      <c r="C14" s="185" t="s">
        <v>152</v>
      </c>
      <c r="D14" s="186">
        <v>10136244</v>
      </c>
      <c r="E14" s="187" t="s">
        <v>610</v>
      </c>
      <c r="F14" s="196" t="s">
        <v>701</v>
      </c>
      <c r="G14" s="185" t="s">
        <v>47</v>
      </c>
      <c r="H14" s="186" t="s">
        <v>597</v>
      </c>
      <c r="I14" s="196" t="s">
        <v>598</v>
      </c>
      <c r="J14" s="188" t="s">
        <v>587</v>
      </c>
      <c r="K14" s="192" t="s">
        <v>863</v>
      </c>
      <c r="L14" s="186" t="s">
        <v>96</v>
      </c>
      <c r="M14" s="186" t="s">
        <v>84</v>
      </c>
      <c r="N14" s="186" t="s">
        <v>115</v>
      </c>
      <c r="O14" s="188" t="s">
        <v>499</v>
      </c>
      <c r="P14" s="331">
        <v>65.879</v>
      </c>
      <c r="Q14" s="331">
        <v>65.559</v>
      </c>
      <c r="R14" s="331">
        <v>68.375</v>
      </c>
      <c r="S14" s="367">
        <f t="shared" si="0"/>
        <v>199.81300000000002</v>
      </c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s="361" customFormat="1" ht="45.75" customHeight="1">
      <c r="A15" s="366">
        <v>7</v>
      </c>
      <c r="B15" s="186">
        <v>304</v>
      </c>
      <c r="C15" s="185" t="s">
        <v>152</v>
      </c>
      <c r="D15" s="186">
        <v>10080582</v>
      </c>
      <c r="E15" s="187" t="s">
        <v>92</v>
      </c>
      <c r="F15" s="187" t="s">
        <v>138</v>
      </c>
      <c r="G15" s="185" t="s">
        <v>47</v>
      </c>
      <c r="H15" s="198" t="s">
        <v>853</v>
      </c>
      <c r="I15" s="196" t="s">
        <v>854</v>
      </c>
      <c r="J15" s="188" t="s">
        <v>551</v>
      </c>
      <c r="K15" s="192" t="s">
        <v>801</v>
      </c>
      <c r="L15" s="186" t="s">
        <v>52</v>
      </c>
      <c r="M15" s="186" t="s">
        <v>71</v>
      </c>
      <c r="N15" s="186" t="s">
        <v>130</v>
      </c>
      <c r="O15" s="188" t="s">
        <v>855</v>
      </c>
      <c r="P15" s="331">
        <v>64.818</v>
      </c>
      <c r="Q15" s="331">
        <v>64.059</v>
      </c>
      <c r="R15" s="331">
        <v>66.25</v>
      </c>
      <c r="S15" s="367">
        <f t="shared" si="0"/>
        <v>195.12699999999998</v>
      </c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s="361" customFormat="1" ht="45.75" customHeight="1">
      <c r="A16" s="366">
        <v>8</v>
      </c>
      <c r="B16" s="186">
        <v>300</v>
      </c>
      <c r="C16" s="185" t="s">
        <v>152</v>
      </c>
      <c r="D16" s="186">
        <v>10136317</v>
      </c>
      <c r="E16" s="187" t="s">
        <v>811</v>
      </c>
      <c r="F16" s="196" t="s">
        <v>812</v>
      </c>
      <c r="G16" s="185" t="s">
        <v>47</v>
      </c>
      <c r="H16" s="186" t="s">
        <v>514</v>
      </c>
      <c r="I16" s="196" t="s">
        <v>813</v>
      </c>
      <c r="J16" s="194" t="s">
        <v>814</v>
      </c>
      <c r="K16" s="201" t="s">
        <v>815</v>
      </c>
      <c r="L16" s="186" t="s">
        <v>465</v>
      </c>
      <c r="M16" s="186" t="s">
        <v>97</v>
      </c>
      <c r="N16" s="192" t="s">
        <v>72</v>
      </c>
      <c r="O16" s="188" t="s">
        <v>515</v>
      </c>
      <c r="P16" s="331">
        <v>64.394</v>
      </c>
      <c r="Q16" s="331">
        <v>63.382</v>
      </c>
      <c r="R16" s="331">
        <v>65.675</v>
      </c>
      <c r="S16" s="367">
        <f t="shared" si="0"/>
        <v>193.45100000000002</v>
      </c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</row>
    <row r="17" spans="1:37" s="361" customFormat="1" ht="45.75" customHeight="1">
      <c r="A17" s="366"/>
      <c r="B17" s="186">
        <v>303</v>
      </c>
      <c r="C17" s="185" t="s">
        <v>152</v>
      </c>
      <c r="D17" s="186">
        <v>10166573</v>
      </c>
      <c r="E17" s="187" t="s">
        <v>132</v>
      </c>
      <c r="F17" s="196" t="s">
        <v>773</v>
      </c>
      <c r="G17" s="185" t="s">
        <v>47</v>
      </c>
      <c r="H17" s="186" t="s">
        <v>774</v>
      </c>
      <c r="I17" s="196" t="s">
        <v>775</v>
      </c>
      <c r="J17" s="188" t="s">
        <v>877</v>
      </c>
      <c r="K17" s="192" t="s">
        <v>533</v>
      </c>
      <c r="L17" s="186" t="s">
        <v>83</v>
      </c>
      <c r="M17" s="186" t="s">
        <v>97</v>
      </c>
      <c r="N17" s="186" t="s">
        <v>62</v>
      </c>
      <c r="O17" s="188" t="s">
        <v>776</v>
      </c>
      <c r="P17" s="331">
        <v>62</v>
      </c>
      <c r="Q17" s="331">
        <v>57.235</v>
      </c>
      <c r="R17" s="331" t="s">
        <v>966</v>
      </c>
      <c r="S17" s="367" t="s">
        <v>900</v>
      </c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</row>
    <row r="18" ht="45.75" customHeight="1"/>
    <row r="19" spans="4:20" ht="39" customHeight="1">
      <c r="D19" s="210"/>
      <c r="E19" s="210"/>
      <c r="F19" s="210"/>
      <c r="G19" s="210"/>
      <c r="H19" s="208"/>
      <c r="I19" s="364"/>
      <c r="J19" s="208"/>
      <c r="K19" s="208"/>
      <c r="L19" s="208"/>
      <c r="M19" s="208"/>
      <c r="N19" s="208"/>
      <c r="O19" s="208"/>
      <c r="P19" s="363"/>
      <c r="Q19" s="363"/>
      <c r="R19" s="351"/>
      <c r="S19" s="362"/>
      <c r="T19" s="363"/>
    </row>
    <row r="20" spans="4:20" ht="55.5" customHeight="1">
      <c r="D20" s="210"/>
      <c r="E20" s="210"/>
      <c r="F20" s="210"/>
      <c r="G20" s="210"/>
      <c r="H20" s="208"/>
      <c r="I20" s="364"/>
      <c r="J20" s="365"/>
      <c r="K20" s="208"/>
      <c r="L20" s="208"/>
      <c r="M20" s="208"/>
      <c r="N20" s="208"/>
      <c r="O20" s="208"/>
      <c r="P20" s="363"/>
      <c r="Q20" s="363"/>
      <c r="R20" s="351"/>
      <c r="S20" s="362"/>
      <c r="T20" s="363"/>
    </row>
  </sheetData>
  <sheetProtection/>
  <protectedRanges>
    <protectedRange sqref="K17:O17" name="Диапазон1_3_1_1_3_11_1_1_3_1_1_2_1_3_3_1_1_2_1"/>
  </protectedRanges>
  <mergeCells count="23">
    <mergeCell ref="S7:S8"/>
    <mergeCell ref="M7:M8"/>
    <mergeCell ref="N7:N8"/>
    <mergeCell ref="O7:O8"/>
    <mergeCell ref="P7:P8"/>
    <mergeCell ref="Q7:Q8"/>
    <mergeCell ref="R7:R8"/>
    <mergeCell ref="L7:L8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view="pageBreakPreview" zoomScale="65" zoomScaleSheetLayoutView="65" zoomScalePageLayoutView="0" workbookViewId="0" topLeftCell="A2">
      <selection activeCell="A2" sqref="A2:S2"/>
    </sheetView>
  </sheetViews>
  <sheetFormatPr defaultColWidth="9.00390625" defaultRowHeight="12.75"/>
  <cols>
    <col min="1" max="1" width="4.375" style="351" customWidth="1"/>
    <col min="2" max="2" width="4.75390625" style="351" customWidth="1"/>
    <col min="3" max="3" width="5.625" style="351" hidden="1" customWidth="1"/>
    <col min="4" max="4" width="16.75390625" style="351" hidden="1" customWidth="1"/>
    <col min="5" max="5" width="9.125" style="351" customWidth="1"/>
    <col min="6" max="6" width="17.625" style="351" customWidth="1"/>
    <col min="7" max="7" width="6.125" style="351" customWidth="1"/>
    <col min="8" max="8" width="8.25390625" style="351" hidden="1" customWidth="1"/>
    <col min="9" max="9" width="15.25390625" style="351" customWidth="1"/>
    <col min="10" max="10" width="12.75390625" style="351" customWidth="1"/>
    <col min="11" max="11" width="10.00390625" style="351" customWidth="1"/>
    <col min="12" max="12" width="11.375" style="351" customWidth="1"/>
    <col min="13" max="13" width="10.375" style="351" customWidth="1"/>
    <col min="14" max="14" width="8.875" style="351" customWidth="1"/>
    <col min="15" max="15" width="11.00390625" style="351" customWidth="1"/>
    <col min="16" max="17" width="12.75390625" style="362" customWidth="1"/>
    <col min="18" max="18" width="13.875" style="363" customWidth="1"/>
    <col min="19" max="19" width="12.25390625" style="351" customWidth="1"/>
    <col min="20" max="16384" width="9.125" style="351" customWidth="1"/>
  </cols>
  <sheetData>
    <row r="1" spans="1:18" s="350" customFormat="1" ht="7.5" customHeight="1" hidden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  <c r="R1" s="349"/>
    </row>
    <row r="2" spans="1:19" ht="60.75" customHeight="1">
      <c r="A2" s="432" t="s">
        <v>364</v>
      </c>
      <c r="B2" s="432"/>
      <c r="C2" s="432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s="352" customFormat="1" ht="15.75" customHeight="1">
      <c r="A3" s="434" t="s">
        <v>904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</row>
    <row r="4" spans="1:19" s="353" customFormat="1" ht="15.75" customHeight="1">
      <c r="A4" s="435" t="s">
        <v>903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19" s="354" customFormat="1" ht="48" customHeight="1">
      <c r="A5" s="436" t="s">
        <v>971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1:19" s="359" customFormat="1" ht="15" customHeight="1">
      <c r="A6" s="231" t="s">
        <v>902</v>
      </c>
      <c r="B6" s="355"/>
      <c r="C6" s="355"/>
      <c r="D6" s="356"/>
      <c r="E6" s="356"/>
      <c r="F6" s="356"/>
      <c r="G6" s="356"/>
      <c r="H6" s="356"/>
      <c r="I6" s="357"/>
      <c r="J6" s="357"/>
      <c r="K6" s="355"/>
      <c r="L6" s="355"/>
      <c r="M6" s="355"/>
      <c r="N6" s="355"/>
      <c r="O6" s="355"/>
      <c r="P6" s="358"/>
      <c r="Q6" s="358"/>
      <c r="S6" s="230" t="s">
        <v>975</v>
      </c>
    </row>
    <row r="7" spans="1:19" s="360" customFormat="1" ht="15" customHeight="1">
      <c r="A7" s="438" t="s">
        <v>901</v>
      </c>
      <c r="B7" s="420" t="s">
        <v>29</v>
      </c>
      <c r="C7" s="421" t="s">
        <v>917</v>
      </c>
      <c r="D7" s="420" t="s">
        <v>31</v>
      </c>
      <c r="E7" s="420" t="s">
        <v>32</v>
      </c>
      <c r="F7" s="422" t="s">
        <v>33</v>
      </c>
      <c r="G7" s="420" t="s">
        <v>34</v>
      </c>
      <c r="H7" s="420" t="s">
        <v>35</v>
      </c>
      <c r="I7" s="422" t="s">
        <v>387</v>
      </c>
      <c r="J7" s="422" t="s">
        <v>37</v>
      </c>
      <c r="K7" s="422" t="s">
        <v>38</v>
      </c>
      <c r="L7" s="422" t="s">
        <v>39</v>
      </c>
      <c r="M7" s="422" t="s">
        <v>40</v>
      </c>
      <c r="N7" s="421" t="s">
        <v>41</v>
      </c>
      <c r="O7" s="422" t="s">
        <v>382</v>
      </c>
      <c r="P7" s="439" t="s">
        <v>972</v>
      </c>
      <c r="Q7" s="439" t="s">
        <v>973</v>
      </c>
      <c r="R7" s="439" t="s">
        <v>974</v>
      </c>
      <c r="S7" s="439" t="s">
        <v>957</v>
      </c>
    </row>
    <row r="8" spans="1:19" s="361" customFormat="1" ht="58.5" customHeight="1">
      <c r="A8" s="438"/>
      <c r="B8" s="420"/>
      <c r="C8" s="421"/>
      <c r="D8" s="420"/>
      <c r="E8" s="420"/>
      <c r="F8" s="422"/>
      <c r="G8" s="420"/>
      <c r="H8" s="420"/>
      <c r="I8" s="421"/>
      <c r="J8" s="422"/>
      <c r="K8" s="422"/>
      <c r="L8" s="422"/>
      <c r="M8" s="422"/>
      <c r="N8" s="421"/>
      <c r="O8" s="422"/>
      <c r="P8" s="444"/>
      <c r="Q8" s="439"/>
      <c r="R8" s="440"/>
      <c r="S8" s="440"/>
    </row>
    <row r="9" spans="1:37" s="361" customFormat="1" ht="45.75" customHeight="1">
      <c r="A9" s="366">
        <v>1</v>
      </c>
      <c r="B9" s="185">
        <v>108</v>
      </c>
      <c r="C9" s="185" t="s">
        <v>43</v>
      </c>
      <c r="D9" s="186">
        <v>10080582</v>
      </c>
      <c r="E9" s="187" t="s">
        <v>92</v>
      </c>
      <c r="F9" s="187" t="s">
        <v>138</v>
      </c>
      <c r="G9" s="185" t="s">
        <v>47</v>
      </c>
      <c r="H9" s="185" t="s">
        <v>479</v>
      </c>
      <c r="I9" s="188" t="s">
        <v>609</v>
      </c>
      <c r="J9" s="188" t="s">
        <v>551</v>
      </c>
      <c r="K9" s="186" t="s">
        <v>89</v>
      </c>
      <c r="L9" s="189" t="s">
        <v>301</v>
      </c>
      <c r="M9" s="186" t="s">
        <v>201</v>
      </c>
      <c r="N9" s="186" t="s">
        <v>62</v>
      </c>
      <c r="O9" s="369" t="s">
        <v>753</v>
      </c>
      <c r="P9" s="331">
        <v>68.618</v>
      </c>
      <c r="Q9" s="331">
        <v>68.676</v>
      </c>
      <c r="R9" s="331">
        <v>73.975</v>
      </c>
      <c r="S9" s="367">
        <f>P9+R9+Q9</f>
        <v>211.269</v>
      </c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</row>
    <row r="10" spans="1:37" s="361" customFormat="1" ht="45.75" customHeight="1">
      <c r="A10" s="366">
        <v>2</v>
      </c>
      <c r="B10" s="185">
        <v>102</v>
      </c>
      <c r="C10" s="185" t="s">
        <v>43</v>
      </c>
      <c r="D10" s="190">
        <v>10070215</v>
      </c>
      <c r="E10" s="191" t="s">
        <v>265</v>
      </c>
      <c r="F10" s="191" t="s">
        <v>872</v>
      </c>
      <c r="G10" s="190" t="s">
        <v>47</v>
      </c>
      <c r="H10" s="192" t="s">
        <v>846</v>
      </c>
      <c r="I10" s="193" t="s">
        <v>847</v>
      </c>
      <c r="J10" s="194" t="s">
        <v>223</v>
      </c>
      <c r="K10" s="192" t="s">
        <v>350</v>
      </c>
      <c r="L10" s="186" t="s">
        <v>52</v>
      </c>
      <c r="M10" s="192" t="s">
        <v>309</v>
      </c>
      <c r="N10" s="192" t="s">
        <v>437</v>
      </c>
      <c r="O10" s="370" t="s">
        <v>738</v>
      </c>
      <c r="P10" s="331">
        <v>64.5</v>
      </c>
      <c r="Q10" s="331">
        <v>62.843</v>
      </c>
      <c r="R10" s="331">
        <v>65.75</v>
      </c>
      <c r="S10" s="367">
        <f>P10+R10+Q10</f>
        <v>193.09300000000002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</row>
    <row r="11" spans="1:37" s="361" customFormat="1" ht="45.75" customHeight="1">
      <c r="A11" s="366"/>
      <c r="B11" s="186">
        <v>106</v>
      </c>
      <c r="C11" s="185" t="s">
        <v>43</v>
      </c>
      <c r="D11" s="186">
        <v>10078500</v>
      </c>
      <c r="E11" s="187" t="s">
        <v>132</v>
      </c>
      <c r="F11" s="187" t="s">
        <v>133</v>
      </c>
      <c r="G11" s="185" t="s">
        <v>47</v>
      </c>
      <c r="H11" s="198" t="s">
        <v>509</v>
      </c>
      <c r="I11" s="196" t="s">
        <v>856</v>
      </c>
      <c r="J11" s="197" t="s">
        <v>805</v>
      </c>
      <c r="K11" s="186" t="s">
        <v>128</v>
      </c>
      <c r="L11" s="186" t="s">
        <v>825</v>
      </c>
      <c r="M11" s="186" t="s">
        <v>504</v>
      </c>
      <c r="N11" s="186" t="s">
        <v>62</v>
      </c>
      <c r="O11" s="369" t="s">
        <v>810</v>
      </c>
      <c r="P11" s="331">
        <v>56.971</v>
      </c>
      <c r="Q11" s="331">
        <v>58.382</v>
      </c>
      <c r="R11" s="331" t="s">
        <v>966</v>
      </c>
      <c r="S11" s="367" t="s">
        <v>900</v>
      </c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</row>
    <row r="12" spans="1:19" s="361" customFormat="1" ht="45.75" customHeight="1">
      <c r="A12" s="366"/>
      <c r="B12" s="185">
        <v>100</v>
      </c>
      <c r="C12" s="185" t="s">
        <v>43</v>
      </c>
      <c r="D12" s="190">
        <v>10140751</v>
      </c>
      <c r="E12" s="191" t="s">
        <v>162</v>
      </c>
      <c r="F12" s="191" t="s">
        <v>739</v>
      </c>
      <c r="G12" s="190" t="s">
        <v>47</v>
      </c>
      <c r="H12" s="192" t="s">
        <v>740</v>
      </c>
      <c r="I12" s="193" t="s">
        <v>741</v>
      </c>
      <c r="J12" s="194" t="s">
        <v>742</v>
      </c>
      <c r="K12" s="192" t="s">
        <v>801</v>
      </c>
      <c r="L12" s="186" t="s">
        <v>52</v>
      </c>
      <c r="M12" s="192" t="s">
        <v>123</v>
      </c>
      <c r="N12" s="192" t="s">
        <v>455</v>
      </c>
      <c r="O12" s="370" t="s">
        <v>268</v>
      </c>
      <c r="P12" s="331">
        <v>62.059</v>
      </c>
      <c r="Q12" s="331" t="s">
        <v>966</v>
      </c>
      <c r="R12" s="331"/>
      <c r="S12" s="367" t="s">
        <v>900</v>
      </c>
    </row>
    <row r="13" spans="1:37" s="361" customFormat="1" ht="45.75" customHeight="1">
      <c r="A13" s="366"/>
      <c r="B13" s="185">
        <v>101</v>
      </c>
      <c r="C13" s="185" t="s">
        <v>43</v>
      </c>
      <c r="D13" s="190">
        <v>10140750</v>
      </c>
      <c r="E13" s="191" t="s">
        <v>743</v>
      </c>
      <c r="F13" s="191" t="s">
        <v>744</v>
      </c>
      <c r="G13" s="190" t="s">
        <v>47</v>
      </c>
      <c r="H13" s="192" t="s">
        <v>595</v>
      </c>
      <c r="I13" s="193" t="s">
        <v>871</v>
      </c>
      <c r="J13" s="194" t="s">
        <v>806</v>
      </c>
      <c r="K13" s="192" t="s">
        <v>89</v>
      </c>
      <c r="L13" s="186" t="s">
        <v>83</v>
      </c>
      <c r="M13" s="192" t="s">
        <v>456</v>
      </c>
      <c r="N13" s="192" t="s">
        <v>72</v>
      </c>
      <c r="O13" s="370" t="s">
        <v>520</v>
      </c>
      <c r="P13" s="331">
        <v>61.971</v>
      </c>
      <c r="Q13" s="331" t="s">
        <v>966</v>
      </c>
      <c r="R13" s="331"/>
      <c r="S13" s="367" t="s">
        <v>900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</row>
    <row r="14" ht="45.75" customHeight="1"/>
    <row r="15" spans="4:20" ht="39" customHeight="1">
      <c r="D15" s="210"/>
      <c r="E15" s="210"/>
      <c r="F15" s="210"/>
      <c r="G15" s="210"/>
      <c r="H15" s="208"/>
      <c r="I15" s="364"/>
      <c r="J15" s="208"/>
      <c r="K15" s="208"/>
      <c r="L15" s="208"/>
      <c r="M15" s="208"/>
      <c r="N15" s="208"/>
      <c r="O15" s="208"/>
      <c r="P15" s="363"/>
      <c r="Q15" s="363"/>
      <c r="R15" s="351"/>
      <c r="S15" s="362"/>
      <c r="T15" s="363"/>
    </row>
    <row r="16" spans="4:20" ht="55.5" customHeight="1">
      <c r="D16" s="210"/>
      <c r="E16" s="210"/>
      <c r="F16" s="210"/>
      <c r="G16" s="210"/>
      <c r="H16" s="208"/>
      <c r="I16" s="364"/>
      <c r="J16" s="365"/>
      <c r="K16" s="208"/>
      <c r="L16" s="208"/>
      <c r="M16" s="208"/>
      <c r="N16" s="208"/>
      <c r="O16" s="208"/>
      <c r="P16" s="363"/>
      <c r="Q16" s="363"/>
      <c r="R16" s="351"/>
      <c r="S16" s="362"/>
      <c r="T16" s="363"/>
    </row>
  </sheetData>
  <sheetProtection/>
  <protectedRanges>
    <protectedRange sqref="K13:O13" name="Диапазон1_3_1_1_3_11_1_1_3_1_1_2_1_3_3_1_1_4"/>
    <protectedRange sqref="K12:O12" name="Диапазон1_3_1_1_3_11_1_1_3_1_1_2_1_3_3_1_1_1"/>
  </protectedRanges>
  <mergeCells count="23">
    <mergeCell ref="L7:L8"/>
    <mergeCell ref="A2:S2"/>
    <mergeCell ref="A3:S3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S7:S8"/>
    <mergeCell ref="M7:M8"/>
    <mergeCell ref="N7:N8"/>
    <mergeCell ref="O7:O8"/>
    <mergeCell ref="P7:P8"/>
    <mergeCell ref="Q7:Q8"/>
    <mergeCell ref="R7:R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view="pageBreakPreview" zoomScale="75" zoomScaleSheetLayoutView="75" zoomScalePageLayoutView="0" workbookViewId="0" topLeftCell="A1">
      <selection activeCell="A5" sqref="A5:W5"/>
    </sheetView>
  </sheetViews>
  <sheetFormatPr defaultColWidth="9.00390625" defaultRowHeight="12.75"/>
  <cols>
    <col min="1" max="1" width="4.75390625" style="204" customWidth="1"/>
    <col min="2" max="2" width="6.125" style="204" customWidth="1"/>
    <col min="3" max="4" width="10.00390625" style="204" hidden="1" customWidth="1"/>
    <col min="5" max="5" width="9.75390625" style="204" customWidth="1"/>
    <col min="6" max="6" width="20.00390625" style="204" customWidth="1"/>
    <col min="7" max="7" width="5.75390625" style="204" customWidth="1"/>
    <col min="8" max="8" width="5.875" style="204" hidden="1" customWidth="1"/>
    <col min="9" max="9" width="21.375" style="204" customWidth="1"/>
    <col min="10" max="10" width="14.00390625" style="204" customWidth="1"/>
    <col min="11" max="11" width="12.125" style="204" customWidth="1"/>
    <col min="12" max="12" width="13.75390625" style="204" customWidth="1"/>
    <col min="13" max="13" width="11.875" style="204" customWidth="1"/>
    <col min="14" max="14" width="10.875" style="204" customWidth="1"/>
    <col min="15" max="15" width="13.25390625" style="204" customWidth="1"/>
    <col min="16" max="19" width="10.625" style="204" customWidth="1"/>
    <col min="20" max="20" width="10.00390625" style="204" customWidth="1"/>
    <col min="21" max="21" width="5.00390625" style="204" customWidth="1"/>
    <col min="22" max="22" width="9.25390625" style="204" customWidth="1"/>
    <col min="23" max="23" width="12.125" style="204" customWidth="1"/>
    <col min="24" max="16384" width="9.125" style="204" customWidth="1"/>
  </cols>
  <sheetData>
    <row r="1" spans="1:23" ht="45" customHeight="1">
      <c r="A1" s="381" t="s">
        <v>895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s="227" customFormat="1" ht="23.25" customHeight="1">
      <c r="A3" s="382" t="s">
        <v>896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3" s="227" customFormat="1" ht="23.25" customHeight="1">
      <c r="A4" s="389" t="s">
        <v>385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</row>
    <row r="5" spans="1:23" ht="40.5" customHeight="1">
      <c r="A5" s="383" t="s">
        <v>941</v>
      </c>
      <c r="B5" s="384"/>
      <c r="C5" s="384"/>
      <c r="D5" s="384"/>
      <c r="E5" s="384"/>
      <c r="F5" s="384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26" s="221" customFormat="1" ht="17.25" customHeight="1">
      <c r="A6" s="386" t="s">
        <v>27</v>
      </c>
      <c r="B6" s="386"/>
      <c r="C6" s="386"/>
      <c r="D6" s="386"/>
      <c r="E6" s="386"/>
      <c r="F6" s="386"/>
      <c r="G6" s="386"/>
      <c r="H6" s="386"/>
      <c r="I6" s="386"/>
      <c r="J6" s="386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88" t="s">
        <v>897</v>
      </c>
      <c r="W6" s="388"/>
      <c r="X6" s="223"/>
      <c r="Y6" s="223"/>
      <c r="Z6" s="222"/>
    </row>
    <row r="7" spans="1:23" s="220" customFormat="1" ht="33.75" customHeight="1">
      <c r="A7" s="387" t="s">
        <v>400</v>
      </c>
      <c r="B7" s="387" t="s">
        <v>29</v>
      </c>
      <c r="C7" s="387"/>
      <c r="D7" s="229"/>
      <c r="E7" s="380" t="s">
        <v>32</v>
      </c>
      <c r="F7" s="378" t="s">
        <v>33</v>
      </c>
      <c r="G7" s="387" t="s">
        <v>34</v>
      </c>
      <c r="H7" s="380" t="s">
        <v>35</v>
      </c>
      <c r="I7" s="378" t="s">
        <v>387</v>
      </c>
      <c r="J7" s="378" t="s">
        <v>37</v>
      </c>
      <c r="K7" s="378" t="s">
        <v>38</v>
      </c>
      <c r="L7" s="378" t="s">
        <v>39</v>
      </c>
      <c r="M7" s="378" t="s">
        <v>40</v>
      </c>
      <c r="N7" s="379" t="s">
        <v>41</v>
      </c>
      <c r="O7" s="378" t="s">
        <v>382</v>
      </c>
      <c r="P7" s="374" t="s">
        <v>893</v>
      </c>
      <c r="Q7" s="374" t="s">
        <v>892</v>
      </c>
      <c r="R7" s="374" t="s">
        <v>891</v>
      </c>
      <c r="S7" s="374" t="s">
        <v>890</v>
      </c>
      <c r="T7" s="374" t="s">
        <v>889</v>
      </c>
      <c r="U7" s="375" t="s">
        <v>888</v>
      </c>
      <c r="V7" s="376" t="s">
        <v>887</v>
      </c>
      <c r="W7" s="375" t="s">
        <v>886</v>
      </c>
    </row>
    <row r="8" spans="1:23" s="220" customFormat="1" ht="51.75" customHeight="1">
      <c r="A8" s="387"/>
      <c r="B8" s="387"/>
      <c r="C8" s="387"/>
      <c r="D8" s="229"/>
      <c r="E8" s="380"/>
      <c r="F8" s="378"/>
      <c r="G8" s="387"/>
      <c r="H8" s="380"/>
      <c r="I8" s="379"/>
      <c r="J8" s="378"/>
      <c r="K8" s="378"/>
      <c r="L8" s="378"/>
      <c r="M8" s="378"/>
      <c r="N8" s="379"/>
      <c r="O8" s="378"/>
      <c r="P8" s="374"/>
      <c r="Q8" s="374"/>
      <c r="R8" s="374"/>
      <c r="S8" s="374"/>
      <c r="T8" s="374"/>
      <c r="U8" s="375"/>
      <c r="V8" s="376"/>
      <c r="W8" s="375"/>
    </row>
    <row r="9" spans="1:24" s="211" customFormat="1" ht="51.75" customHeight="1">
      <c r="A9" s="215">
        <v>1</v>
      </c>
      <c r="B9" s="152">
        <v>500</v>
      </c>
      <c r="C9" s="152" t="s">
        <v>552</v>
      </c>
      <c r="D9" s="153">
        <v>10085561</v>
      </c>
      <c r="E9" s="154" t="s">
        <v>329</v>
      </c>
      <c r="F9" s="156" t="s">
        <v>330</v>
      </c>
      <c r="G9" s="152" t="s">
        <v>47</v>
      </c>
      <c r="H9" s="153" t="s">
        <v>860</v>
      </c>
      <c r="I9" s="156" t="s">
        <v>803</v>
      </c>
      <c r="J9" s="219" t="s">
        <v>223</v>
      </c>
      <c r="K9" s="218" t="s">
        <v>350</v>
      </c>
      <c r="L9" s="153" t="s">
        <v>96</v>
      </c>
      <c r="M9" s="153" t="s">
        <v>426</v>
      </c>
      <c r="N9" s="153" t="s">
        <v>130</v>
      </c>
      <c r="O9" s="217" t="s">
        <v>804</v>
      </c>
      <c r="P9" s="216">
        <v>6.8</v>
      </c>
      <c r="Q9" s="216">
        <v>7.8</v>
      </c>
      <c r="R9" s="216">
        <v>7.5</v>
      </c>
      <c r="S9" s="216">
        <v>7.3</v>
      </c>
      <c r="T9" s="216">
        <v>7.4</v>
      </c>
      <c r="U9" s="215"/>
      <c r="V9" s="214">
        <f>P9+Q9+R9+S9+T9</f>
        <v>36.800000000000004</v>
      </c>
      <c r="W9" s="213">
        <f>V9*2</f>
        <v>73.60000000000001</v>
      </c>
      <c r="X9" s="212"/>
    </row>
    <row r="10" spans="5:15" ht="30.75" customHeight="1">
      <c r="E10" s="210"/>
      <c r="F10" s="210"/>
      <c r="J10" s="209"/>
      <c r="K10" s="209"/>
      <c r="L10" s="209"/>
      <c r="M10" s="209"/>
      <c r="N10" s="209"/>
      <c r="O10" s="208"/>
    </row>
    <row r="11" spans="1:16" s="205" customFormat="1" ht="19.5">
      <c r="A11" s="82" t="s">
        <v>401</v>
      </c>
      <c r="B11" s="207"/>
      <c r="C11" s="207"/>
      <c r="D11" s="207"/>
      <c r="E11" s="207"/>
      <c r="F11" s="206"/>
      <c r="G11" s="206"/>
      <c r="H11" s="377"/>
      <c r="I11" s="377"/>
      <c r="J11" s="377"/>
      <c r="K11" s="377"/>
      <c r="L11" s="377"/>
      <c r="M11" s="377"/>
      <c r="N11" s="377"/>
      <c r="O11" s="377"/>
      <c r="P11" s="377"/>
    </row>
    <row r="12" spans="1:16" ht="12.7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sheetProtection/>
  <mergeCells count="29"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E7:E8"/>
    <mergeCell ref="F7:F8"/>
    <mergeCell ref="G7:G8"/>
    <mergeCell ref="A1:W1"/>
    <mergeCell ref="A3:W3"/>
    <mergeCell ref="A4:W4"/>
    <mergeCell ref="A5:W5"/>
    <mergeCell ref="A6:J6"/>
    <mergeCell ref="V6:W6"/>
  </mergeCells>
  <printOptions/>
  <pageMargins left="0.25" right="0.25" top="0.75" bottom="0.75" header="0.3" footer="0.3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"/>
  <sheetViews>
    <sheetView view="pageBreakPreview" zoomScale="75" zoomScaleNormal="75" zoomScaleSheetLayoutView="75" zoomScalePageLayoutView="0" workbookViewId="0" topLeftCell="A4">
      <selection activeCell="AC13" sqref="AC13:AC17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9.375" style="41" customWidth="1"/>
    <col min="6" max="6" width="17.125" style="41" customWidth="1"/>
    <col min="7" max="7" width="5.125" style="41" customWidth="1"/>
    <col min="8" max="8" width="14.00390625" style="41" hidden="1" customWidth="1"/>
    <col min="9" max="9" width="20.75390625" style="41" customWidth="1"/>
    <col min="10" max="10" width="14.125" style="41" customWidth="1"/>
    <col min="11" max="11" width="11.75390625" style="41" customWidth="1"/>
    <col min="12" max="12" width="11.625" style="41" customWidth="1"/>
    <col min="13" max="13" width="7.125" style="41" customWidth="1"/>
    <col min="14" max="14" width="9.625" style="41" customWidth="1"/>
    <col min="15" max="15" width="20.375" style="41" customWidth="1"/>
    <col min="16" max="16" width="7.25390625" style="41" customWidth="1"/>
    <col min="17" max="17" width="8.875" style="41" customWidth="1"/>
    <col min="18" max="18" width="3.75390625" style="41" customWidth="1"/>
    <col min="19" max="19" width="7.00390625" style="41" customWidth="1"/>
    <col min="20" max="20" width="9.375" style="41" customWidth="1"/>
    <col min="21" max="21" width="3.875" style="41" customWidth="1"/>
    <col min="22" max="22" width="7.25390625" style="41" customWidth="1"/>
    <col min="23" max="23" width="9.375" style="41" customWidth="1"/>
    <col min="24" max="24" width="3.875" style="41" customWidth="1"/>
    <col min="25" max="26" width="2.875" style="41" customWidth="1"/>
    <col min="27" max="27" width="6.25390625" style="41" customWidth="1"/>
    <col min="28" max="28" width="7.75390625" style="41" customWidth="1"/>
    <col min="29" max="29" width="11.875" style="41" bestFit="1" customWidth="1"/>
    <col min="30" max="30" width="7.375" style="41" customWidth="1"/>
    <col min="31" max="31" width="28.25390625" style="44" customWidth="1"/>
    <col min="32" max="32" width="11.00390625" style="44" customWidth="1"/>
    <col min="33" max="16384" width="9.125" style="41" customWidth="1"/>
  </cols>
  <sheetData>
    <row r="1" spans="1:46" ht="29.25" customHeight="1">
      <c r="A1" s="381" t="s">
        <v>212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32" s="43" customFormat="1" ht="24" customHeight="1">
      <c r="A4" s="392" t="s">
        <v>907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42"/>
      <c r="AF4" s="42"/>
    </row>
    <row r="5" spans="1:30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</row>
    <row r="6" spans="4:32" ht="15" customHeight="1">
      <c r="D6" s="45"/>
      <c r="F6" s="46" t="s">
        <v>386</v>
      </c>
      <c r="G6" s="401" t="s">
        <v>942</v>
      </c>
      <c r="H6" s="401"/>
      <c r="I6" s="401"/>
      <c r="J6" s="401"/>
      <c r="K6" s="401"/>
      <c r="L6" s="47"/>
      <c r="AF6" s="48"/>
    </row>
    <row r="7" spans="1:32" s="50" customFormat="1" ht="20.25" customHeight="1">
      <c r="A7" s="49"/>
      <c r="D7" s="45"/>
      <c r="F7" s="45"/>
      <c r="G7" s="401" t="s">
        <v>898</v>
      </c>
      <c r="H7" s="401"/>
      <c r="I7" s="401"/>
      <c r="J7" s="401"/>
      <c r="K7" s="401"/>
      <c r="L7" s="51"/>
      <c r="N7" s="52"/>
      <c r="O7" s="52"/>
      <c r="P7" s="52"/>
      <c r="Q7" s="53"/>
      <c r="R7" s="52"/>
      <c r="S7" s="52"/>
      <c r="V7" s="52"/>
      <c r="AE7" s="54"/>
      <c r="AF7" s="48"/>
    </row>
    <row r="8" spans="7:32" s="50" customFormat="1" ht="20.25" customHeight="1">
      <c r="G8" s="401" t="s">
        <v>899</v>
      </c>
      <c r="H8" s="401"/>
      <c r="I8" s="401"/>
      <c r="J8" s="401"/>
      <c r="K8" s="401"/>
      <c r="L8" s="51"/>
      <c r="N8" s="52"/>
      <c r="O8" s="52"/>
      <c r="P8" s="52"/>
      <c r="Q8" s="53"/>
      <c r="R8" s="52"/>
      <c r="S8" s="52"/>
      <c r="V8" s="52"/>
      <c r="AE8" s="44"/>
      <c r="AF8" s="48"/>
    </row>
    <row r="9" spans="7:32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V9" s="52"/>
      <c r="AE9" s="54"/>
      <c r="AF9" s="48"/>
    </row>
    <row r="10" spans="1:32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V10" s="57"/>
      <c r="W10" s="57"/>
      <c r="Y10" s="70"/>
      <c r="Z10" s="70"/>
      <c r="AA10" s="70"/>
      <c r="AB10" s="70"/>
      <c r="AC10" s="388" t="s">
        <v>897</v>
      </c>
      <c r="AD10" s="388"/>
      <c r="AE10" s="176"/>
      <c r="AF10" s="48"/>
    </row>
    <row r="11" spans="1:32" ht="24.75" customHeight="1">
      <c r="A11" s="390" t="s">
        <v>400</v>
      </c>
      <c r="B11" s="390" t="s">
        <v>29</v>
      </c>
      <c r="C11" s="390" t="s">
        <v>30</v>
      </c>
      <c r="D11" s="390" t="s">
        <v>31</v>
      </c>
      <c r="E11" s="390" t="s">
        <v>32</v>
      </c>
      <c r="F11" s="395" t="s">
        <v>33</v>
      </c>
      <c r="G11" s="390" t="s">
        <v>34</v>
      </c>
      <c r="H11" s="390" t="s">
        <v>35</v>
      </c>
      <c r="I11" s="395" t="s">
        <v>387</v>
      </c>
      <c r="J11" s="395" t="s">
        <v>37</v>
      </c>
      <c r="K11" s="395" t="s">
        <v>38</v>
      </c>
      <c r="L11" s="395" t="s">
        <v>39</v>
      </c>
      <c r="M11" s="395" t="s">
        <v>40</v>
      </c>
      <c r="N11" s="402" t="s">
        <v>41</v>
      </c>
      <c r="O11" s="395" t="s">
        <v>382</v>
      </c>
      <c r="P11" s="394" t="s">
        <v>388</v>
      </c>
      <c r="Q11" s="394"/>
      <c r="R11" s="394"/>
      <c r="S11" s="402" t="s">
        <v>390</v>
      </c>
      <c r="T11" s="402"/>
      <c r="U11" s="402"/>
      <c r="V11" s="394" t="s">
        <v>391</v>
      </c>
      <c r="W11" s="394"/>
      <c r="X11" s="394"/>
      <c r="Y11" s="399" t="s">
        <v>393</v>
      </c>
      <c r="Z11" s="399" t="s">
        <v>394</v>
      </c>
      <c r="AA11" s="399" t="s">
        <v>395</v>
      </c>
      <c r="AB11" s="398" t="s">
        <v>396</v>
      </c>
      <c r="AC11" s="398" t="s">
        <v>397</v>
      </c>
      <c r="AD11" s="399" t="s">
        <v>402</v>
      </c>
      <c r="AF11" s="48"/>
    </row>
    <row r="12" spans="1:32" ht="48" customHeight="1">
      <c r="A12" s="391"/>
      <c r="B12" s="391"/>
      <c r="C12" s="391"/>
      <c r="D12" s="391"/>
      <c r="E12" s="391"/>
      <c r="F12" s="396"/>
      <c r="G12" s="391"/>
      <c r="H12" s="391"/>
      <c r="I12" s="397"/>
      <c r="J12" s="396"/>
      <c r="K12" s="396"/>
      <c r="L12" s="396"/>
      <c r="M12" s="396"/>
      <c r="N12" s="397"/>
      <c r="O12" s="396"/>
      <c r="P12" s="180" t="s">
        <v>398</v>
      </c>
      <c r="Q12" s="180" t="s">
        <v>399</v>
      </c>
      <c r="R12" s="179" t="s">
        <v>400</v>
      </c>
      <c r="S12" s="180" t="s">
        <v>398</v>
      </c>
      <c r="T12" s="180" t="s">
        <v>399</v>
      </c>
      <c r="U12" s="179" t="s">
        <v>400</v>
      </c>
      <c r="V12" s="180" t="s">
        <v>398</v>
      </c>
      <c r="W12" s="180" t="s">
        <v>399</v>
      </c>
      <c r="X12" s="179" t="s">
        <v>400</v>
      </c>
      <c r="Y12" s="399"/>
      <c r="Z12" s="399"/>
      <c r="AA12" s="399"/>
      <c r="AB12" s="398"/>
      <c r="AC12" s="398"/>
      <c r="AD12" s="399"/>
      <c r="AF12" s="48"/>
    </row>
    <row r="13" spans="1:32" s="62" customFormat="1" ht="33.75" customHeight="1">
      <c r="A13" s="75">
        <v>1</v>
      </c>
      <c r="B13" s="178">
        <v>402</v>
      </c>
      <c r="C13" s="76" t="s">
        <v>212</v>
      </c>
      <c r="D13" s="18">
        <v>10141044</v>
      </c>
      <c r="E13" s="17" t="s">
        <v>589</v>
      </c>
      <c r="F13" s="17" t="s">
        <v>699</v>
      </c>
      <c r="G13" s="16" t="s">
        <v>47</v>
      </c>
      <c r="H13" s="18" t="s">
        <v>590</v>
      </c>
      <c r="I13" s="19" t="s">
        <v>591</v>
      </c>
      <c r="J13" s="20" t="s">
        <v>592</v>
      </c>
      <c r="K13" s="18" t="s">
        <v>260</v>
      </c>
      <c r="L13" s="18" t="s">
        <v>83</v>
      </c>
      <c r="M13" s="18" t="s">
        <v>84</v>
      </c>
      <c r="N13" s="18" t="s">
        <v>130</v>
      </c>
      <c r="O13" s="21" t="s">
        <v>593</v>
      </c>
      <c r="P13" s="77">
        <v>250</v>
      </c>
      <c r="Q13" s="78">
        <f>ROUND(P13/3.5-IF($Y13=1,2,IF($Y13=2,3,0)),3)</f>
        <v>71.429</v>
      </c>
      <c r="R13" s="79">
        <f>RANK(Q13,Q$13:Q$17,0)</f>
        <v>1</v>
      </c>
      <c r="S13" s="77">
        <v>242</v>
      </c>
      <c r="T13" s="78">
        <f>ROUND(S13/3.5-IF($Y13=1,2,IF($Y13=2,3,0)),3)</f>
        <v>69.143</v>
      </c>
      <c r="U13" s="79">
        <f>RANK(T13,T$13:T$17,0)</f>
        <v>1</v>
      </c>
      <c r="V13" s="77">
        <v>242</v>
      </c>
      <c r="W13" s="78">
        <f>ROUND(V13/3.5-IF($Y13=1,2,IF($Y13=2,3,0)),3)</f>
        <v>69.143</v>
      </c>
      <c r="X13" s="79">
        <f>RANK(W13,W$13:W$17,0)</f>
        <v>1</v>
      </c>
      <c r="Y13" s="80"/>
      <c r="Z13" s="80"/>
      <c r="AA13" s="80"/>
      <c r="AB13" s="81">
        <f>(S13+V13+P13)/3</f>
        <v>244.66666666666666</v>
      </c>
      <c r="AC13" s="78">
        <f>ROUND(((T13+W13+Q13)/3)-((Z13*2)/3.8),3)</f>
        <v>69.905</v>
      </c>
      <c r="AD13" s="80" t="s">
        <v>900</v>
      </c>
      <c r="AE13" s="12"/>
      <c r="AF13" s="61"/>
    </row>
    <row r="14" spans="1:32" s="62" customFormat="1" ht="33.75" customHeight="1">
      <c r="A14" s="75">
        <v>2</v>
      </c>
      <c r="B14" s="178">
        <v>404</v>
      </c>
      <c r="C14" s="76" t="s">
        <v>212</v>
      </c>
      <c r="D14" s="18">
        <v>10136777</v>
      </c>
      <c r="E14" s="17" t="s">
        <v>144</v>
      </c>
      <c r="F14" s="17" t="s">
        <v>802</v>
      </c>
      <c r="G14" s="16" t="s">
        <v>47</v>
      </c>
      <c r="H14" s="18" t="s">
        <v>472</v>
      </c>
      <c r="I14" s="19" t="s">
        <v>248</v>
      </c>
      <c r="J14" s="20" t="s">
        <v>800</v>
      </c>
      <c r="K14" s="18" t="s">
        <v>216</v>
      </c>
      <c r="L14" s="18" t="s">
        <v>96</v>
      </c>
      <c r="M14" s="18" t="s">
        <v>245</v>
      </c>
      <c r="N14" s="18" t="s">
        <v>130</v>
      </c>
      <c r="O14" s="21" t="s">
        <v>246</v>
      </c>
      <c r="P14" s="77">
        <v>240.5</v>
      </c>
      <c r="Q14" s="78">
        <f>ROUND(P14/3.5-IF($Y14=1,2,IF($Y14=2,3,0)),3)</f>
        <v>68.714</v>
      </c>
      <c r="R14" s="79">
        <f>RANK(Q14,Q$13:Q$17,0)</f>
        <v>2</v>
      </c>
      <c r="S14" s="77">
        <v>239</v>
      </c>
      <c r="T14" s="78">
        <f>ROUND(S14/3.5-IF($Y14=1,2,IF($Y14=2,3,0)),3)</f>
        <v>68.286</v>
      </c>
      <c r="U14" s="79">
        <f>RANK(T14,T$13:T$17,0)</f>
        <v>2</v>
      </c>
      <c r="V14" s="77">
        <v>238</v>
      </c>
      <c r="W14" s="78">
        <f>ROUND(V14/3.5-IF($Y14=1,2,IF($Y14=2,3,0)),3)</f>
        <v>68</v>
      </c>
      <c r="X14" s="79">
        <f>RANK(W14,W$13:W$17,0)</f>
        <v>2</v>
      </c>
      <c r="Y14" s="80"/>
      <c r="Z14" s="80"/>
      <c r="AA14" s="80"/>
      <c r="AB14" s="81">
        <f>(S14+V14+P14)/3</f>
        <v>239.16666666666666</v>
      </c>
      <c r="AC14" s="78">
        <f>ROUND(((T14+W14+Q14)/3)-((Z14*2)/3.8),3)</f>
        <v>68.333</v>
      </c>
      <c r="AD14" s="80" t="s">
        <v>900</v>
      </c>
      <c r="AE14" s="12"/>
      <c r="AF14" s="61"/>
    </row>
    <row r="15" spans="1:32" s="62" customFormat="1" ht="33.75" customHeight="1">
      <c r="A15" s="75">
        <v>3</v>
      </c>
      <c r="B15" s="178">
        <v>400</v>
      </c>
      <c r="C15" s="76" t="s">
        <v>212</v>
      </c>
      <c r="D15" s="18">
        <v>10153409</v>
      </c>
      <c r="E15" s="17" t="s">
        <v>249</v>
      </c>
      <c r="F15" s="17" t="s">
        <v>698</v>
      </c>
      <c r="G15" s="16" t="s">
        <v>47</v>
      </c>
      <c r="H15" s="18" t="s">
        <v>585</v>
      </c>
      <c r="I15" s="19" t="s">
        <v>586</v>
      </c>
      <c r="J15" s="20" t="s">
        <v>587</v>
      </c>
      <c r="K15" s="18" t="s">
        <v>216</v>
      </c>
      <c r="L15" s="18" t="s">
        <v>96</v>
      </c>
      <c r="M15" s="18" t="s">
        <v>210</v>
      </c>
      <c r="N15" s="18" t="s">
        <v>142</v>
      </c>
      <c r="O15" s="21" t="s">
        <v>588</v>
      </c>
      <c r="P15" s="77">
        <v>225.5</v>
      </c>
      <c r="Q15" s="78">
        <f>ROUND(P15/3.5-IF($Y15=1,2,IF($Y15=2,3,0)),3)</f>
        <v>64.429</v>
      </c>
      <c r="R15" s="79">
        <f>RANK(Q15,Q$13:Q$17,0)</f>
        <v>3</v>
      </c>
      <c r="S15" s="77">
        <v>237.5</v>
      </c>
      <c r="T15" s="78">
        <f>ROUND(S15/3.5-IF($Y15=1,2,IF($Y15=2,3,0)),3)</f>
        <v>67.857</v>
      </c>
      <c r="U15" s="79">
        <f>RANK(T15,T$13:T$17,0)</f>
        <v>3</v>
      </c>
      <c r="V15" s="77">
        <v>234</v>
      </c>
      <c r="W15" s="78">
        <f>ROUND(V15/3.5-IF($Y15=1,2,IF($Y15=2,3,0)),3)</f>
        <v>66.857</v>
      </c>
      <c r="X15" s="79">
        <f>RANK(W15,W$13:W$17,0)</f>
        <v>3</v>
      </c>
      <c r="Y15" s="80"/>
      <c r="Z15" s="80"/>
      <c r="AA15" s="80"/>
      <c r="AB15" s="81">
        <f>(S15+V15+P15)/3</f>
        <v>232.33333333333334</v>
      </c>
      <c r="AC15" s="78">
        <f>ROUND(((T15+W15+Q15)/3)-((Z15*2)/3.8),3)</f>
        <v>66.381</v>
      </c>
      <c r="AD15" s="80" t="s">
        <v>900</v>
      </c>
      <c r="AE15" s="12"/>
      <c r="AF15" s="61"/>
    </row>
    <row r="16" spans="1:32" s="62" customFormat="1" ht="33.75" customHeight="1">
      <c r="A16" s="75">
        <v>4</v>
      </c>
      <c r="B16" s="178">
        <v>403</v>
      </c>
      <c r="C16" s="76" t="s">
        <v>212</v>
      </c>
      <c r="D16" s="18">
        <v>10136244</v>
      </c>
      <c r="E16" s="17" t="s">
        <v>610</v>
      </c>
      <c r="F16" s="17" t="s">
        <v>701</v>
      </c>
      <c r="G16" s="16" t="s">
        <v>47</v>
      </c>
      <c r="H16" s="18" t="s">
        <v>866</v>
      </c>
      <c r="I16" s="19" t="s">
        <v>867</v>
      </c>
      <c r="J16" s="20" t="s">
        <v>799</v>
      </c>
      <c r="K16" s="18" t="s">
        <v>801</v>
      </c>
      <c r="L16" s="18" t="s">
        <v>512</v>
      </c>
      <c r="M16" s="18" t="s">
        <v>751</v>
      </c>
      <c r="N16" s="18" t="s">
        <v>142</v>
      </c>
      <c r="O16" s="21" t="s">
        <v>760</v>
      </c>
      <c r="P16" s="77">
        <v>214.5</v>
      </c>
      <c r="Q16" s="78">
        <f>ROUND(P16/3.5-IF($Y16=1,2,IF($Y16=2,3,0)),3)</f>
        <v>61.286</v>
      </c>
      <c r="R16" s="79">
        <f>RANK(Q16,Q$13:Q$17,0)</f>
        <v>4</v>
      </c>
      <c r="S16" s="77">
        <v>225</v>
      </c>
      <c r="T16" s="78">
        <f>ROUND(S16/3.5-IF($Y16=1,2,IF($Y16=2,3,0)),3)</f>
        <v>64.286</v>
      </c>
      <c r="U16" s="79">
        <f>RANK(T16,T$13:T$17,0)</f>
        <v>4</v>
      </c>
      <c r="V16" s="77">
        <v>230</v>
      </c>
      <c r="W16" s="78">
        <f>ROUND(V16/3.5-IF($Y16=1,2,IF($Y16=2,3,0)),3)</f>
        <v>65.714</v>
      </c>
      <c r="X16" s="79">
        <f>RANK(W16,W$13:W$17,0)</f>
        <v>4</v>
      </c>
      <c r="Y16" s="80"/>
      <c r="Z16" s="80"/>
      <c r="AA16" s="80"/>
      <c r="AB16" s="81">
        <f>(S16+V16+P16)/3</f>
        <v>223.16666666666666</v>
      </c>
      <c r="AC16" s="78">
        <f>ROUND(((T16+W16+Q16)/3)-((Z16*2)/3.8),3)</f>
        <v>63.762</v>
      </c>
      <c r="AD16" s="80" t="s">
        <v>900</v>
      </c>
      <c r="AE16" s="12"/>
      <c r="AF16" s="61"/>
    </row>
    <row r="17" spans="1:32" s="62" customFormat="1" ht="33.75" customHeight="1">
      <c r="A17" s="75">
        <v>5</v>
      </c>
      <c r="B17" s="178">
        <v>401</v>
      </c>
      <c r="C17" s="76" t="s">
        <v>212</v>
      </c>
      <c r="D17" s="18">
        <v>10153065</v>
      </c>
      <c r="E17" s="17" t="s">
        <v>164</v>
      </c>
      <c r="F17" s="17" t="s">
        <v>700</v>
      </c>
      <c r="G17" s="16" t="s">
        <v>47</v>
      </c>
      <c r="H17" s="18" t="s">
        <v>602</v>
      </c>
      <c r="I17" s="19" t="s">
        <v>669</v>
      </c>
      <c r="J17" s="20" t="s">
        <v>603</v>
      </c>
      <c r="K17" s="18" t="s">
        <v>604</v>
      </c>
      <c r="L17" s="18" t="s">
        <v>605</v>
      </c>
      <c r="M17" s="18" t="s">
        <v>442</v>
      </c>
      <c r="N17" s="18" t="s">
        <v>72</v>
      </c>
      <c r="O17" s="21" t="s">
        <v>606</v>
      </c>
      <c r="P17" s="77">
        <v>203.5</v>
      </c>
      <c r="Q17" s="78">
        <f>ROUND(P17/3.5-IF($Y17=1,2,IF($Y17=2,3,0)),3)</f>
        <v>58.143</v>
      </c>
      <c r="R17" s="79">
        <f>RANK(Q17,Q$13:Q$17,0)</f>
        <v>5</v>
      </c>
      <c r="S17" s="77">
        <v>211.5</v>
      </c>
      <c r="T17" s="78">
        <f>ROUND(S17/3.5-IF($Y17=1,2,IF($Y17=2,3,0)),3)</f>
        <v>60.429</v>
      </c>
      <c r="U17" s="79">
        <f>RANK(T17,T$13:T$17,0)</f>
        <v>5</v>
      </c>
      <c r="V17" s="77">
        <v>217</v>
      </c>
      <c r="W17" s="78">
        <f>ROUND(V17/3.5-IF($Y17=1,2,IF($Y17=2,3,0)),3)</f>
        <v>62</v>
      </c>
      <c r="X17" s="79">
        <f>RANK(W17,W$13:W$17,0)</f>
        <v>5</v>
      </c>
      <c r="Y17" s="80"/>
      <c r="Z17" s="80"/>
      <c r="AA17" s="80"/>
      <c r="AB17" s="81">
        <f>(S17+V17+P17)/3</f>
        <v>210.66666666666666</v>
      </c>
      <c r="AC17" s="78">
        <v>60.19</v>
      </c>
      <c r="AD17" s="80" t="s">
        <v>900</v>
      </c>
      <c r="AE17" s="12"/>
      <c r="AF17" s="61"/>
    </row>
    <row r="18" spans="1:32" s="62" customFormat="1" ht="19.5" customHeight="1">
      <c r="A18" s="71"/>
      <c r="B18" s="71"/>
      <c r="C18" s="71"/>
      <c r="D18" s="65"/>
      <c r="E18" s="71"/>
      <c r="F18" s="71"/>
      <c r="G18" s="66"/>
      <c r="H18" s="72" t="s">
        <v>292</v>
      </c>
      <c r="J18" s="72"/>
      <c r="K18" s="72"/>
      <c r="L18" s="72"/>
      <c r="M18" s="72"/>
      <c r="N18" s="72"/>
      <c r="O18" s="72"/>
      <c r="P18" s="72"/>
      <c r="Q18" s="72"/>
      <c r="R18" s="72"/>
      <c r="AE18" s="67"/>
      <c r="AF18" s="67"/>
    </row>
    <row r="19" spans="1:15" ht="19.5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400"/>
      <c r="L19" s="400"/>
      <c r="M19" s="400"/>
      <c r="N19" s="400"/>
      <c r="O19" s="400"/>
    </row>
  </sheetData>
  <sheetProtection/>
  <mergeCells count="33">
    <mergeCell ref="AB11:AB12"/>
    <mergeCell ref="AC11:AC12"/>
    <mergeCell ref="AD11:AD12"/>
    <mergeCell ref="K19:O19"/>
    <mergeCell ref="G6:K6"/>
    <mergeCell ref="G7:K7"/>
    <mergeCell ref="G8:K8"/>
    <mergeCell ref="S11:U11"/>
    <mergeCell ref="V11:X11"/>
    <mergeCell ref="Y11:Y12"/>
    <mergeCell ref="Z11:Z12"/>
    <mergeCell ref="AA11:AA12"/>
    <mergeCell ref="L11:L12"/>
    <mergeCell ref="M11:M12"/>
    <mergeCell ref="N11:N12"/>
    <mergeCell ref="O11:O12"/>
    <mergeCell ref="P11:R11"/>
    <mergeCell ref="F11:F12"/>
    <mergeCell ref="G11:G12"/>
    <mergeCell ref="H11:H12"/>
    <mergeCell ref="I11:I12"/>
    <mergeCell ref="J11:J12"/>
    <mergeCell ref="K11:K12"/>
    <mergeCell ref="A1:AD1"/>
    <mergeCell ref="A2:AD2"/>
    <mergeCell ref="A4:AD4"/>
    <mergeCell ref="A5:AD5"/>
    <mergeCell ref="AC10:AD10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Height="0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"/>
  <sheetViews>
    <sheetView view="pageBreakPreview" zoomScale="75" zoomScaleNormal="75" zoomScaleSheetLayoutView="75" zoomScalePageLayoutView="0" workbookViewId="0" topLeftCell="A4">
      <selection activeCell="I15" sqref="I15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9.375" style="41" customWidth="1"/>
    <col min="6" max="6" width="17.875" style="41" customWidth="1"/>
    <col min="7" max="7" width="5.125" style="41" customWidth="1"/>
    <col min="8" max="8" width="14.00390625" style="41" hidden="1" customWidth="1"/>
    <col min="9" max="9" width="16.625" style="41" customWidth="1"/>
    <col min="10" max="10" width="14.125" style="41" customWidth="1"/>
    <col min="11" max="11" width="11.75390625" style="41" customWidth="1"/>
    <col min="12" max="12" width="11.625" style="41" customWidth="1"/>
    <col min="13" max="13" width="7.125" style="41" customWidth="1"/>
    <col min="14" max="14" width="9.625" style="41" customWidth="1"/>
    <col min="15" max="15" width="13.00390625" style="41" customWidth="1"/>
    <col min="16" max="16" width="7.125" style="41" customWidth="1"/>
    <col min="17" max="17" width="8.875" style="41" customWidth="1"/>
    <col min="18" max="18" width="3.75390625" style="41" customWidth="1"/>
    <col min="19" max="19" width="7.125" style="41" customWidth="1"/>
    <col min="20" max="20" width="9.375" style="41" customWidth="1"/>
    <col min="21" max="21" width="3.875" style="41" customWidth="1"/>
    <col min="22" max="22" width="7.125" style="41" customWidth="1"/>
    <col min="23" max="23" width="9.375" style="41" customWidth="1"/>
    <col min="24" max="24" width="3.875" style="41" customWidth="1"/>
    <col min="25" max="26" width="2.875" style="41" customWidth="1"/>
    <col min="27" max="27" width="6.25390625" style="41" customWidth="1"/>
    <col min="28" max="28" width="7.75390625" style="41" customWidth="1"/>
    <col min="29" max="29" width="11.875" style="41" bestFit="1" customWidth="1"/>
    <col min="30" max="30" width="7.375" style="41" customWidth="1"/>
    <col min="31" max="31" width="28.25390625" style="44" customWidth="1"/>
    <col min="32" max="32" width="11.00390625" style="44" customWidth="1"/>
    <col min="33" max="16384" width="9.125" style="41" customWidth="1"/>
  </cols>
  <sheetData>
    <row r="1" spans="1:46" ht="29.25" customHeight="1">
      <c r="A1" s="381" t="s">
        <v>909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6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32" s="43" customFormat="1" ht="24" customHeight="1">
      <c r="A4" s="392" t="s">
        <v>908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42"/>
      <c r="AF4" s="42"/>
    </row>
    <row r="5" spans="1:30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</row>
    <row r="6" spans="4:32" ht="15" customHeight="1">
      <c r="D6" s="45"/>
      <c r="F6" s="46" t="s">
        <v>386</v>
      </c>
      <c r="G6" s="401" t="s">
        <v>906</v>
      </c>
      <c r="H6" s="401"/>
      <c r="I6" s="401"/>
      <c r="J6" s="401"/>
      <c r="K6" s="401"/>
      <c r="L6" s="47"/>
      <c r="AF6" s="48"/>
    </row>
    <row r="7" spans="1:32" s="50" customFormat="1" ht="20.25" customHeight="1">
      <c r="A7" s="49"/>
      <c r="D7" s="45"/>
      <c r="F7" s="45"/>
      <c r="G7" s="401" t="s">
        <v>943</v>
      </c>
      <c r="H7" s="401"/>
      <c r="I7" s="401"/>
      <c r="J7" s="401"/>
      <c r="K7" s="401"/>
      <c r="L7" s="51"/>
      <c r="N7" s="52"/>
      <c r="O7" s="52"/>
      <c r="P7" s="52"/>
      <c r="Q7" s="53"/>
      <c r="R7" s="52"/>
      <c r="S7" s="52"/>
      <c r="V7" s="52"/>
      <c r="AE7" s="54"/>
      <c r="AF7" s="48"/>
    </row>
    <row r="8" spans="7:32" s="50" customFormat="1" ht="20.25" customHeight="1">
      <c r="G8" s="401" t="s">
        <v>905</v>
      </c>
      <c r="H8" s="401"/>
      <c r="I8" s="401"/>
      <c r="J8" s="401"/>
      <c r="K8" s="401"/>
      <c r="L8" s="51"/>
      <c r="N8" s="52"/>
      <c r="O8" s="52"/>
      <c r="P8" s="52"/>
      <c r="Q8" s="53"/>
      <c r="R8" s="52"/>
      <c r="S8" s="52"/>
      <c r="V8" s="52"/>
      <c r="AE8" s="44"/>
      <c r="AF8" s="48"/>
    </row>
    <row r="9" spans="7:32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V9" s="52"/>
      <c r="AE9" s="54"/>
      <c r="AF9" s="48"/>
    </row>
    <row r="10" spans="1:32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V10" s="57"/>
      <c r="W10" s="57"/>
      <c r="Y10" s="70"/>
      <c r="Z10" s="70"/>
      <c r="AA10" s="70"/>
      <c r="AB10" s="70"/>
      <c r="AC10" s="403" t="s">
        <v>897</v>
      </c>
      <c r="AD10" s="403"/>
      <c r="AE10" s="176"/>
      <c r="AF10" s="48"/>
    </row>
    <row r="11" spans="1:32" ht="24.75" customHeight="1">
      <c r="A11" s="380" t="s">
        <v>400</v>
      </c>
      <c r="B11" s="380" t="s">
        <v>29</v>
      </c>
      <c r="C11" s="380" t="s">
        <v>30</v>
      </c>
      <c r="D11" s="380" t="s">
        <v>31</v>
      </c>
      <c r="E11" s="380" t="s">
        <v>32</v>
      </c>
      <c r="F11" s="378" t="s">
        <v>33</v>
      </c>
      <c r="G11" s="380" t="s">
        <v>34</v>
      </c>
      <c r="H11" s="380" t="s">
        <v>35</v>
      </c>
      <c r="I11" s="378" t="s">
        <v>387</v>
      </c>
      <c r="J11" s="378" t="s">
        <v>37</v>
      </c>
      <c r="K11" s="378" t="s">
        <v>38</v>
      </c>
      <c r="L11" s="378" t="s">
        <v>39</v>
      </c>
      <c r="M11" s="378" t="s">
        <v>40</v>
      </c>
      <c r="N11" s="379" t="s">
        <v>41</v>
      </c>
      <c r="O11" s="378" t="s">
        <v>382</v>
      </c>
      <c r="P11" s="406" t="s">
        <v>388</v>
      </c>
      <c r="Q11" s="406"/>
      <c r="R11" s="406"/>
      <c r="S11" s="379" t="s">
        <v>390</v>
      </c>
      <c r="T11" s="379"/>
      <c r="U11" s="379"/>
      <c r="V11" s="406" t="s">
        <v>391</v>
      </c>
      <c r="W11" s="406"/>
      <c r="X11" s="406"/>
      <c r="Y11" s="404" t="s">
        <v>393</v>
      </c>
      <c r="Z11" s="404" t="s">
        <v>394</v>
      </c>
      <c r="AA11" s="404" t="s">
        <v>395</v>
      </c>
      <c r="AB11" s="405" t="s">
        <v>396</v>
      </c>
      <c r="AC11" s="405" t="s">
        <v>397</v>
      </c>
      <c r="AD11" s="404" t="s">
        <v>402</v>
      </c>
      <c r="AF11" s="48"/>
    </row>
    <row r="12" spans="1:32" ht="48" customHeight="1">
      <c r="A12" s="380"/>
      <c r="B12" s="380"/>
      <c r="C12" s="380"/>
      <c r="D12" s="380"/>
      <c r="E12" s="380"/>
      <c r="F12" s="378"/>
      <c r="G12" s="380"/>
      <c r="H12" s="380"/>
      <c r="I12" s="379"/>
      <c r="J12" s="378"/>
      <c r="K12" s="378"/>
      <c r="L12" s="378"/>
      <c r="M12" s="378"/>
      <c r="N12" s="379"/>
      <c r="O12" s="378"/>
      <c r="P12" s="283" t="s">
        <v>398</v>
      </c>
      <c r="Q12" s="283" t="s">
        <v>399</v>
      </c>
      <c r="R12" s="284" t="s">
        <v>400</v>
      </c>
      <c r="S12" s="283" t="s">
        <v>398</v>
      </c>
      <c r="T12" s="283" t="s">
        <v>399</v>
      </c>
      <c r="U12" s="284" t="s">
        <v>400</v>
      </c>
      <c r="V12" s="283" t="s">
        <v>398</v>
      </c>
      <c r="W12" s="283" t="s">
        <v>399</v>
      </c>
      <c r="X12" s="284" t="s">
        <v>400</v>
      </c>
      <c r="Y12" s="404"/>
      <c r="Z12" s="404"/>
      <c r="AA12" s="404"/>
      <c r="AB12" s="405"/>
      <c r="AC12" s="405"/>
      <c r="AD12" s="404"/>
      <c r="AF12" s="48"/>
    </row>
    <row r="13" spans="1:32" s="62" customFormat="1" ht="33.75" customHeight="1">
      <c r="A13" s="235">
        <v>1</v>
      </c>
      <c r="B13" s="153">
        <v>203</v>
      </c>
      <c r="C13" s="152" t="s">
        <v>203</v>
      </c>
      <c r="D13" s="153">
        <v>10181646</v>
      </c>
      <c r="E13" s="154" t="s">
        <v>650</v>
      </c>
      <c r="F13" s="156" t="s">
        <v>844</v>
      </c>
      <c r="G13" s="152" t="s">
        <v>47</v>
      </c>
      <c r="H13" s="153" t="s">
        <v>594</v>
      </c>
      <c r="I13" s="156" t="s">
        <v>845</v>
      </c>
      <c r="J13" s="159" t="s">
        <v>223</v>
      </c>
      <c r="K13" s="153" t="s">
        <v>216</v>
      </c>
      <c r="L13" s="153" t="s">
        <v>96</v>
      </c>
      <c r="M13" s="153" t="s">
        <v>84</v>
      </c>
      <c r="N13" s="153" t="s">
        <v>115</v>
      </c>
      <c r="O13" s="159" t="s">
        <v>224</v>
      </c>
      <c r="P13" s="236">
        <v>189.5</v>
      </c>
      <c r="Q13" s="237">
        <f aca="true" t="shared" si="0" ref="Q13:Q18">ROUND(P13/2.6-IF($Y13=1,2,IF($Y13=2,3,0)),3)</f>
        <v>72.885</v>
      </c>
      <c r="R13" s="280">
        <f aca="true" t="shared" si="1" ref="R13:R18">RANK(Q13,Q$13:Q$18,0)</f>
        <v>1</v>
      </c>
      <c r="S13" s="236">
        <v>187.5</v>
      </c>
      <c r="T13" s="237">
        <f aca="true" t="shared" si="2" ref="T13:T18">ROUND(S13/2.6-IF($Y13=1,2,IF($Y13=2,3,0)),3)</f>
        <v>72.115</v>
      </c>
      <c r="U13" s="280">
        <f aca="true" t="shared" si="3" ref="U13:U18">RANK(T13,T$13:T$18,0)</f>
        <v>1</v>
      </c>
      <c r="V13" s="236">
        <v>188</v>
      </c>
      <c r="W13" s="237">
        <f aca="true" t="shared" si="4" ref="W13:W18">ROUND(V13/2.6-IF($Y13=1,2,IF($Y13=2,3,0)),3)</f>
        <v>72.308</v>
      </c>
      <c r="X13" s="280">
        <f aca="true" t="shared" si="5" ref="X13:X18">RANK(W13,W$13:W$18,0)</f>
        <v>1</v>
      </c>
      <c r="Y13" s="239"/>
      <c r="Z13" s="239"/>
      <c r="AA13" s="239"/>
      <c r="AB13" s="238">
        <f aca="true" t="shared" si="6" ref="AB13:AB18">(S13+V13+P13)/3</f>
        <v>188.33333333333334</v>
      </c>
      <c r="AC13" s="237">
        <f aca="true" t="shared" si="7" ref="AC13:AC18">ROUND(((T13+W13+Q13)/3)-((Z13*2)/3.8),3)</f>
        <v>72.436</v>
      </c>
      <c r="AD13" s="239" t="s">
        <v>900</v>
      </c>
      <c r="AE13" s="12"/>
      <c r="AF13" s="61"/>
    </row>
    <row r="14" spans="1:32" s="62" customFormat="1" ht="33.75" customHeight="1">
      <c r="A14" s="235">
        <v>2</v>
      </c>
      <c r="B14" s="153">
        <v>201</v>
      </c>
      <c r="C14" s="152" t="s">
        <v>203</v>
      </c>
      <c r="D14" s="153">
        <v>10166576</v>
      </c>
      <c r="E14" s="154" t="s">
        <v>650</v>
      </c>
      <c r="F14" s="156" t="s">
        <v>756</v>
      </c>
      <c r="G14" s="152" t="s">
        <v>47</v>
      </c>
      <c r="H14" s="153" t="s">
        <v>757</v>
      </c>
      <c r="I14" s="156" t="s">
        <v>758</v>
      </c>
      <c r="J14" s="159" t="s">
        <v>368</v>
      </c>
      <c r="K14" s="153" t="s">
        <v>759</v>
      </c>
      <c r="L14" s="153" t="s">
        <v>52</v>
      </c>
      <c r="M14" s="153" t="s">
        <v>429</v>
      </c>
      <c r="N14" s="153" t="s">
        <v>142</v>
      </c>
      <c r="O14" s="159" t="s">
        <v>760</v>
      </c>
      <c r="P14" s="236">
        <v>178</v>
      </c>
      <c r="Q14" s="237">
        <f t="shared" si="0"/>
        <v>68.462</v>
      </c>
      <c r="R14" s="280">
        <f t="shared" si="1"/>
        <v>2</v>
      </c>
      <c r="S14" s="236">
        <v>182.5</v>
      </c>
      <c r="T14" s="237">
        <f t="shared" si="2"/>
        <v>70.192</v>
      </c>
      <c r="U14" s="280">
        <f t="shared" si="3"/>
        <v>2</v>
      </c>
      <c r="V14" s="236">
        <v>180</v>
      </c>
      <c r="W14" s="237">
        <f t="shared" si="4"/>
        <v>69.231</v>
      </c>
      <c r="X14" s="280">
        <f t="shared" si="5"/>
        <v>4</v>
      </c>
      <c r="Y14" s="239"/>
      <c r="Z14" s="239"/>
      <c r="AA14" s="239"/>
      <c r="AB14" s="238">
        <f t="shared" si="6"/>
        <v>180.16666666666666</v>
      </c>
      <c r="AC14" s="237">
        <f t="shared" si="7"/>
        <v>69.295</v>
      </c>
      <c r="AD14" s="239" t="s">
        <v>900</v>
      </c>
      <c r="AE14" s="12"/>
      <c r="AF14" s="61"/>
    </row>
    <row r="15" spans="1:32" s="62" customFormat="1" ht="33.75" customHeight="1">
      <c r="A15" s="235">
        <v>3</v>
      </c>
      <c r="B15" s="153">
        <v>204</v>
      </c>
      <c r="C15" s="152" t="s">
        <v>203</v>
      </c>
      <c r="D15" s="153">
        <v>10182053</v>
      </c>
      <c r="E15" s="154" t="s">
        <v>874</v>
      </c>
      <c r="F15" s="156" t="s">
        <v>875</v>
      </c>
      <c r="G15" s="152" t="s">
        <v>47</v>
      </c>
      <c r="H15" s="153" t="s">
        <v>878</v>
      </c>
      <c r="I15" s="156" t="s">
        <v>880</v>
      </c>
      <c r="J15" s="159" t="s">
        <v>141</v>
      </c>
      <c r="K15" s="153" t="s">
        <v>876</v>
      </c>
      <c r="L15" s="153" t="s">
        <v>83</v>
      </c>
      <c r="M15" s="153" t="s">
        <v>71</v>
      </c>
      <c r="N15" s="218" t="s">
        <v>142</v>
      </c>
      <c r="O15" s="159" t="s">
        <v>195</v>
      </c>
      <c r="P15" s="236">
        <v>176</v>
      </c>
      <c r="Q15" s="237">
        <f t="shared" si="0"/>
        <v>67.692</v>
      </c>
      <c r="R15" s="280">
        <f t="shared" si="1"/>
        <v>4</v>
      </c>
      <c r="S15" s="236">
        <v>175</v>
      </c>
      <c r="T15" s="237">
        <f t="shared" si="2"/>
        <v>67.308</v>
      </c>
      <c r="U15" s="280">
        <f t="shared" si="3"/>
        <v>3</v>
      </c>
      <c r="V15" s="236">
        <v>182</v>
      </c>
      <c r="W15" s="237">
        <f t="shared" si="4"/>
        <v>70</v>
      </c>
      <c r="X15" s="280">
        <f t="shared" si="5"/>
        <v>3</v>
      </c>
      <c r="Y15" s="239"/>
      <c r="Z15" s="239"/>
      <c r="AA15" s="239"/>
      <c r="AB15" s="238">
        <f t="shared" si="6"/>
        <v>177.66666666666666</v>
      </c>
      <c r="AC15" s="237">
        <f t="shared" si="7"/>
        <v>68.333</v>
      </c>
      <c r="AD15" s="239" t="s">
        <v>900</v>
      </c>
      <c r="AE15" s="12"/>
      <c r="AF15" s="61"/>
    </row>
    <row r="16" spans="1:32" s="62" customFormat="1" ht="33.75" customHeight="1">
      <c r="A16" s="235">
        <v>4</v>
      </c>
      <c r="B16" s="153">
        <v>205</v>
      </c>
      <c r="C16" s="152" t="s">
        <v>203</v>
      </c>
      <c r="D16" s="153">
        <v>10140865</v>
      </c>
      <c r="E16" s="154" t="s">
        <v>56</v>
      </c>
      <c r="F16" s="156" t="s">
        <v>881</v>
      </c>
      <c r="G16" s="152" t="s">
        <v>47</v>
      </c>
      <c r="H16" s="153" t="s">
        <v>883</v>
      </c>
      <c r="I16" s="156" t="s">
        <v>882</v>
      </c>
      <c r="J16" s="159" t="s">
        <v>884</v>
      </c>
      <c r="K16" s="258" t="s">
        <v>149</v>
      </c>
      <c r="L16" s="153" t="s">
        <v>52</v>
      </c>
      <c r="M16" s="153" t="s">
        <v>97</v>
      </c>
      <c r="N16" s="153" t="s">
        <v>130</v>
      </c>
      <c r="O16" s="159" t="s">
        <v>885</v>
      </c>
      <c r="P16" s="236">
        <v>176.5</v>
      </c>
      <c r="Q16" s="237">
        <f t="shared" si="0"/>
        <v>67.885</v>
      </c>
      <c r="R16" s="280">
        <f t="shared" si="1"/>
        <v>3</v>
      </c>
      <c r="S16" s="236">
        <v>167</v>
      </c>
      <c r="T16" s="237">
        <f t="shared" si="2"/>
        <v>64.231</v>
      </c>
      <c r="U16" s="280">
        <f t="shared" si="3"/>
        <v>4</v>
      </c>
      <c r="V16" s="236">
        <v>186.5</v>
      </c>
      <c r="W16" s="237">
        <f t="shared" si="4"/>
        <v>71.731</v>
      </c>
      <c r="X16" s="280">
        <f t="shared" si="5"/>
        <v>2</v>
      </c>
      <c r="Y16" s="239"/>
      <c r="Z16" s="239"/>
      <c r="AA16" s="239"/>
      <c r="AB16" s="238">
        <f t="shared" si="6"/>
        <v>176.66666666666666</v>
      </c>
      <c r="AC16" s="237">
        <f t="shared" si="7"/>
        <v>67.949</v>
      </c>
      <c r="AD16" s="239" t="s">
        <v>900</v>
      </c>
      <c r="AE16" s="12"/>
      <c r="AF16" s="61"/>
    </row>
    <row r="17" spans="1:32" s="62" customFormat="1" ht="33.75" customHeight="1">
      <c r="A17" s="235">
        <v>5</v>
      </c>
      <c r="B17" s="153">
        <v>200</v>
      </c>
      <c r="C17" s="152" t="s">
        <v>203</v>
      </c>
      <c r="D17" s="153">
        <v>10182051</v>
      </c>
      <c r="E17" s="154" t="s">
        <v>873</v>
      </c>
      <c r="F17" s="156" t="s">
        <v>868</v>
      </c>
      <c r="G17" s="152" t="s">
        <v>47</v>
      </c>
      <c r="H17" s="153" t="s">
        <v>869</v>
      </c>
      <c r="I17" s="156" t="s">
        <v>879</v>
      </c>
      <c r="J17" s="159" t="s">
        <v>870</v>
      </c>
      <c r="K17" s="218" t="s">
        <v>533</v>
      </c>
      <c r="L17" s="153" t="s">
        <v>83</v>
      </c>
      <c r="M17" s="153" t="s">
        <v>84</v>
      </c>
      <c r="N17" s="153" t="s">
        <v>130</v>
      </c>
      <c r="O17" s="159" t="s">
        <v>498</v>
      </c>
      <c r="P17" s="236">
        <v>172</v>
      </c>
      <c r="Q17" s="237">
        <f t="shared" si="0"/>
        <v>66.154</v>
      </c>
      <c r="R17" s="280">
        <f t="shared" si="1"/>
        <v>5</v>
      </c>
      <c r="S17" s="236">
        <v>164</v>
      </c>
      <c r="T17" s="237">
        <f t="shared" si="2"/>
        <v>63.077</v>
      </c>
      <c r="U17" s="280">
        <f t="shared" si="3"/>
        <v>5</v>
      </c>
      <c r="V17" s="236">
        <v>172.5</v>
      </c>
      <c r="W17" s="237">
        <f t="shared" si="4"/>
        <v>66.346</v>
      </c>
      <c r="X17" s="280">
        <f t="shared" si="5"/>
        <v>5</v>
      </c>
      <c r="Y17" s="239"/>
      <c r="Z17" s="239"/>
      <c r="AA17" s="239"/>
      <c r="AB17" s="238">
        <f t="shared" si="6"/>
        <v>169.5</v>
      </c>
      <c r="AC17" s="237">
        <f t="shared" si="7"/>
        <v>65.192</v>
      </c>
      <c r="AD17" s="239" t="s">
        <v>900</v>
      </c>
      <c r="AE17" s="12"/>
      <c r="AF17" s="61"/>
    </row>
    <row r="18" spans="1:32" s="62" customFormat="1" ht="33.75" customHeight="1">
      <c r="A18" s="235">
        <v>6</v>
      </c>
      <c r="B18" s="153">
        <v>202</v>
      </c>
      <c r="C18" s="152" t="s">
        <v>203</v>
      </c>
      <c r="D18" s="153">
        <v>10150650</v>
      </c>
      <c r="E18" s="154" t="s">
        <v>761</v>
      </c>
      <c r="F18" s="156" t="s">
        <v>762</v>
      </c>
      <c r="G18" s="152" t="s">
        <v>47</v>
      </c>
      <c r="H18" s="153" t="s">
        <v>763</v>
      </c>
      <c r="I18" s="156" t="s">
        <v>764</v>
      </c>
      <c r="J18" s="159" t="s">
        <v>765</v>
      </c>
      <c r="K18" s="153" t="s">
        <v>80</v>
      </c>
      <c r="L18" s="153" t="s">
        <v>81</v>
      </c>
      <c r="M18" s="153" t="s">
        <v>431</v>
      </c>
      <c r="N18" s="218" t="s">
        <v>455</v>
      </c>
      <c r="O18" s="159" t="s">
        <v>766</v>
      </c>
      <c r="P18" s="236">
        <v>149</v>
      </c>
      <c r="Q18" s="237">
        <f t="shared" si="0"/>
        <v>57.308</v>
      </c>
      <c r="R18" s="280">
        <f t="shared" si="1"/>
        <v>6</v>
      </c>
      <c r="S18" s="236">
        <v>155</v>
      </c>
      <c r="T18" s="237">
        <f t="shared" si="2"/>
        <v>59.615</v>
      </c>
      <c r="U18" s="280">
        <f t="shared" si="3"/>
        <v>6</v>
      </c>
      <c r="V18" s="236">
        <v>152.5</v>
      </c>
      <c r="W18" s="237">
        <f t="shared" si="4"/>
        <v>58.654</v>
      </c>
      <c r="X18" s="280">
        <f t="shared" si="5"/>
        <v>6</v>
      </c>
      <c r="Y18" s="239"/>
      <c r="Z18" s="239"/>
      <c r="AA18" s="239"/>
      <c r="AB18" s="238">
        <f t="shared" si="6"/>
        <v>152.16666666666666</v>
      </c>
      <c r="AC18" s="237">
        <f t="shared" si="7"/>
        <v>58.526</v>
      </c>
      <c r="AD18" s="239" t="s">
        <v>900</v>
      </c>
      <c r="AE18" s="12"/>
      <c r="AF18" s="61"/>
    </row>
    <row r="19" spans="1:32" s="62" customFormat="1" ht="19.5" customHeight="1">
      <c r="A19" s="71"/>
      <c r="B19" s="71"/>
      <c r="C19" s="71"/>
      <c r="D19" s="65"/>
      <c r="E19" s="71"/>
      <c r="F19" s="71"/>
      <c r="G19" s="66"/>
      <c r="H19" s="72" t="s">
        <v>292</v>
      </c>
      <c r="J19" s="72"/>
      <c r="K19" s="72"/>
      <c r="L19" s="72"/>
      <c r="M19" s="72"/>
      <c r="N19" s="72"/>
      <c r="O19" s="72"/>
      <c r="P19" s="72"/>
      <c r="Q19" s="72"/>
      <c r="R19" s="72"/>
      <c r="AE19" s="67"/>
      <c r="AF19" s="67"/>
    </row>
    <row r="20" spans="1:15" ht="19.5">
      <c r="A20" s="82" t="s">
        <v>401</v>
      </c>
      <c r="B20" s="68"/>
      <c r="C20" s="68"/>
      <c r="D20" s="177"/>
      <c r="E20" s="68"/>
      <c r="F20" s="68"/>
      <c r="G20" s="177"/>
      <c r="H20" s="177"/>
      <c r="I20" s="177"/>
      <c r="J20" s="177"/>
      <c r="K20" s="400"/>
      <c r="L20" s="400"/>
      <c r="M20" s="400"/>
      <c r="N20" s="400"/>
      <c r="O20" s="400"/>
    </row>
  </sheetData>
  <sheetProtection/>
  <mergeCells count="33">
    <mergeCell ref="AB11:AB12"/>
    <mergeCell ref="AC11:AC12"/>
    <mergeCell ref="AD11:AD12"/>
    <mergeCell ref="K20:O20"/>
    <mergeCell ref="O11:O12"/>
    <mergeCell ref="P11:R11"/>
    <mergeCell ref="S11:U11"/>
    <mergeCell ref="V11:X11"/>
    <mergeCell ref="Y11:Y12"/>
    <mergeCell ref="Z11:Z12"/>
    <mergeCell ref="N11:N12"/>
    <mergeCell ref="G8:K8"/>
    <mergeCell ref="AC10:AD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A11:AA12"/>
    <mergeCell ref="G7:K7"/>
    <mergeCell ref="A1:AD1"/>
    <mergeCell ref="A2:AD2"/>
    <mergeCell ref="A4:AD4"/>
    <mergeCell ref="A5:AD5"/>
    <mergeCell ref="G6:K6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view="pageBreakPreview" zoomScale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204" customWidth="1"/>
    <col min="2" max="2" width="6.125" style="204" customWidth="1"/>
    <col min="3" max="4" width="10.00390625" style="204" hidden="1" customWidth="1"/>
    <col min="5" max="5" width="11.00390625" style="204" customWidth="1"/>
    <col min="6" max="6" width="13.875" style="204" customWidth="1"/>
    <col min="7" max="7" width="5.75390625" style="204" customWidth="1"/>
    <col min="8" max="8" width="5.875" style="204" hidden="1" customWidth="1"/>
    <col min="9" max="9" width="15.125" style="204" customWidth="1"/>
    <col min="10" max="10" width="15.75390625" style="204" customWidth="1"/>
    <col min="11" max="11" width="11.625" style="204" customWidth="1"/>
    <col min="12" max="12" width="12.75390625" style="204" customWidth="1"/>
    <col min="13" max="13" width="12.625" style="204" customWidth="1"/>
    <col min="14" max="14" width="9.125" style="204" customWidth="1"/>
    <col min="15" max="15" width="12.75390625" style="204" customWidth="1"/>
    <col min="16" max="19" width="10.625" style="204" customWidth="1"/>
    <col min="20" max="20" width="10.00390625" style="204" customWidth="1"/>
    <col min="21" max="21" width="5.00390625" style="204" customWidth="1"/>
    <col min="22" max="22" width="9.25390625" style="204" customWidth="1"/>
    <col min="23" max="23" width="12.125" style="204" customWidth="1"/>
    <col min="24" max="16384" width="9.125" style="204" customWidth="1"/>
  </cols>
  <sheetData>
    <row r="1" spans="1:23" ht="45" customHeight="1">
      <c r="A1" s="381" t="s">
        <v>895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s="227" customFormat="1" ht="23.25" customHeight="1">
      <c r="A3" s="382" t="s">
        <v>910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3" s="227" customFormat="1" ht="23.25" customHeight="1">
      <c r="A4" s="389" t="s">
        <v>385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</row>
    <row r="5" spans="1:23" ht="40.5" customHeight="1">
      <c r="A5" s="383" t="s">
        <v>913</v>
      </c>
      <c r="B5" s="384"/>
      <c r="C5" s="384"/>
      <c r="D5" s="384"/>
      <c r="E5" s="384"/>
      <c r="F5" s="384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26" s="221" customFormat="1" ht="17.25" customHeight="1">
      <c r="A6" s="386" t="s">
        <v>27</v>
      </c>
      <c r="B6" s="386"/>
      <c r="C6" s="386"/>
      <c r="D6" s="386"/>
      <c r="E6" s="386"/>
      <c r="F6" s="386"/>
      <c r="G6" s="386"/>
      <c r="H6" s="386"/>
      <c r="I6" s="386"/>
      <c r="J6" s="386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88" t="s">
        <v>911</v>
      </c>
      <c r="W6" s="388"/>
      <c r="X6" s="223"/>
      <c r="Y6" s="223"/>
      <c r="Z6" s="222"/>
    </row>
    <row r="7" spans="1:23" s="220" customFormat="1" ht="33.75" customHeight="1">
      <c r="A7" s="387" t="s">
        <v>400</v>
      </c>
      <c r="B7" s="387" t="s">
        <v>29</v>
      </c>
      <c r="C7" s="387"/>
      <c r="D7" s="229"/>
      <c r="E7" s="380" t="s">
        <v>32</v>
      </c>
      <c r="F7" s="378" t="s">
        <v>33</v>
      </c>
      <c r="G7" s="387" t="s">
        <v>34</v>
      </c>
      <c r="H7" s="380" t="s">
        <v>35</v>
      </c>
      <c r="I7" s="378" t="s">
        <v>387</v>
      </c>
      <c r="J7" s="378" t="s">
        <v>37</v>
      </c>
      <c r="K7" s="378" t="s">
        <v>38</v>
      </c>
      <c r="L7" s="378" t="s">
        <v>39</v>
      </c>
      <c r="M7" s="378" t="s">
        <v>40</v>
      </c>
      <c r="N7" s="379" t="s">
        <v>41</v>
      </c>
      <c r="O7" s="378" t="s">
        <v>382</v>
      </c>
      <c r="P7" s="374" t="s">
        <v>893</v>
      </c>
      <c r="Q7" s="374" t="s">
        <v>892</v>
      </c>
      <c r="R7" s="374" t="s">
        <v>891</v>
      </c>
      <c r="S7" s="374" t="s">
        <v>890</v>
      </c>
      <c r="T7" s="374" t="s">
        <v>889</v>
      </c>
      <c r="U7" s="375" t="s">
        <v>888</v>
      </c>
      <c r="V7" s="376" t="s">
        <v>887</v>
      </c>
      <c r="W7" s="375" t="s">
        <v>886</v>
      </c>
    </row>
    <row r="8" spans="1:23" s="220" customFormat="1" ht="51.75" customHeight="1">
      <c r="A8" s="387"/>
      <c r="B8" s="387"/>
      <c r="C8" s="387"/>
      <c r="D8" s="229"/>
      <c r="E8" s="380"/>
      <c r="F8" s="378"/>
      <c r="G8" s="387"/>
      <c r="H8" s="380"/>
      <c r="I8" s="379"/>
      <c r="J8" s="378"/>
      <c r="K8" s="378"/>
      <c r="L8" s="378"/>
      <c r="M8" s="378"/>
      <c r="N8" s="379"/>
      <c r="O8" s="378"/>
      <c r="P8" s="374"/>
      <c r="Q8" s="374"/>
      <c r="R8" s="374"/>
      <c r="S8" s="374"/>
      <c r="T8" s="374"/>
      <c r="U8" s="375"/>
      <c r="V8" s="376"/>
      <c r="W8" s="375"/>
    </row>
    <row r="9" spans="1:24" s="211" customFormat="1" ht="57" customHeight="1">
      <c r="A9" s="215">
        <v>1</v>
      </c>
      <c r="B9" s="152">
        <v>502</v>
      </c>
      <c r="C9" s="152" t="s">
        <v>553</v>
      </c>
      <c r="D9" s="153">
        <v>10153454</v>
      </c>
      <c r="E9" s="154" t="s">
        <v>678</v>
      </c>
      <c r="F9" s="154" t="s">
        <v>858</v>
      </c>
      <c r="G9" s="152" t="s">
        <v>47</v>
      </c>
      <c r="H9" s="153" t="s">
        <v>859</v>
      </c>
      <c r="I9" s="156" t="s">
        <v>861</v>
      </c>
      <c r="J9" s="157" t="s">
        <v>862</v>
      </c>
      <c r="K9" s="218" t="s">
        <v>863</v>
      </c>
      <c r="L9" s="153" t="s">
        <v>52</v>
      </c>
      <c r="M9" s="153" t="s">
        <v>864</v>
      </c>
      <c r="N9" s="218" t="s">
        <v>455</v>
      </c>
      <c r="O9" s="159" t="s">
        <v>865</v>
      </c>
      <c r="P9" s="216">
        <v>8.2</v>
      </c>
      <c r="Q9" s="216">
        <v>8.3</v>
      </c>
      <c r="R9" s="216">
        <v>7.7</v>
      </c>
      <c r="S9" s="216">
        <v>7.4</v>
      </c>
      <c r="T9" s="216">
        <v>7.8</v>
      </c>
      <c r="U9" s="215"/>
      <c r="V9" s="214">
        <f>P9+Q9+R9+S9+T9</f>
        <v>39.4</v>
      </c>
      <c r="W9" s="213">
        <f>V9*2</f>
        <v>78.8</v>
      </c>
      <c r="X9" s="212"/>
    </row>
    <row r="10" spans="5:15" ht="30.75" customHeight="1">
      <c r="E10" s="210"/>
      <c r="F10" s="210"/>
      <c r="J10" s="209"/>
      <c r="K10" s="209"/>
      <c r="L10" s="209"/>
      <c r="M10" s="209"/>
      <c r="N10" s="209"/>
      <c r="O10" s="208"/>
    </row>
    <row r="11" spans="1:16" s="205" customFormat="1" ht="19.5">
      <c r="A11" s="82" t="s">
        <v>401</v>
      </c>
      <c r="B11" s="207"/>
      <c r="C11" s="207"/>
      <c r="D11" s="207"/>
      <c r="E11" s="207"/>
      <c r="F11" s="206"/>
      <c r="G11" s="206"/>
      <c r="H11" s="377"/>
      <c r="I11" s="377"/>
      <c r="J11" s="377"/>
      <c r="K11" s="377"/>
      <c r="L11" s="377"/>
      <c r="M11" s="377"/>
      <c r="N11" s="377"/>
      <c r="O11" s="377"/>
      <c r="P11" s="377"/>
    </row>
    <row r="12" spans="1:16" ht="12.7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sheetProtection/>
  <mergeCells count="29"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E7:E8"/>
    <mergeCell ref="F7:F8"/>
    <mergeCell ref="G7:G8"/>
    <mergeCell ref="A1:W1"/>
    <mergeCell ref="A3:W3"/>
    <mergeCell ref="A4:W4"/>
    <mergeCell ref="A5:W5"/>
    <mergeCell ref="A6:J6"/>
    <mergeCell ref="V6:W6"/>
  </mergeCells>
  <printOptions/>
  <pageMargins left="0.25" right="0.25" top="0.75" bottom="0.75" header="0.3" footer="0.3"/>
  <pageSetup fitToHeight="0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view="pageBreakPreview" zoomScale="75" zoomScaleSheetLayoutView="75" zoomScalePageLayoutView="0" workbookViewId="0" topLeftCell="A1">
      <selection activeCell="T10" sqref="T10"/>
    </sheetView>
  </sheetViews>
  <sheetFormatPr defaultColWidth="9.00390625" defaultRowHeight="12.75"/>
  <cols>
    <col min="1" max="1" width="4.75390625" style="204" customWidth="1"/>
    <col min="2" max="2" width="6.125" style="204" customWidth="1"/>
    <col min="3" max="4" width="10.00390625" style="204" hidden="1" customWidth="1"/>
    <col min="5" max="5" width="9.75390625" style="204" customWidth="1"/>
    <col min="6" max="6" width="16.75390625" style="204" customWidth="1"/>
    <col min="7" max="7" width="5.75390625" style="204" customWidth="1"/>
    <col min="8" max="8" width="5.875" style="204" hidden="1" customWidth="1"/>
    <col min="9" max="9" width="14.125" style="204" customWidth="1"/>
    <col min="10" max="10" width="14.00390625" style="204" customWidth="1"/>
    <col min="11" max="11" width="12.125" style="204" customWidth="1"/>
    <col min="12" max="12" width="13.75390625" style="204" customWidth="1"/>
    <col min="13" max="13" width="11.875" style="204" customWidth="1"/>
    <col min="14" max="14" width="10.875" style="204" customWidth="1"/>
    <col min="15" max="15" width="13.25390625" style="204" customWidth="1"/>
    <col min="16" max="19" width="10.625" style="204" customWidth="1"/>
    <col min="20" max="20" width="10.00390625" style="204" customWidth="1"/>
    <col min="21" max="21" width="5.00390625" style="204" customWidth="1"/>
    <col min="22" max="22" width="9.25390625" style="204" customWidth="1"/>
    <col min="23" max="23" width="12.125" style="204" customWidth="1"/>
    <col min="24" max="16384" width="9.125" style="204" customWidth="1"/>
  </cols>
  <sheetData>
    <row r="1" spans="1:23" ht="45" customHeight="1">
      <c r="A1" s="381" t="s">
        <v>895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s="227" customFormat="1" ht="23.25" customHeight="1">
      <c r="A3" s="382" t="s">
        <v>912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3" s="227" customFormat="1" ht="23.25" customHeight="1">
      <c r="A4" s="389" t="s">
        <v>385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</row>
    <row r="5" spans="1:23" ht="40.5" customHeight="1">
      <c r="A5" s="383" t="s">
        <v>913</v>
      </c>
      <c r="B5" s="384"/>
      <c r="C5" s="384"/>
      <c r="D5" s="384"/>
      <c r="E5" s="384"/>
      <c r="F5" s="384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26" s="221" customFormat="1" ht="17.25" customHeight="1">
      <c r="A6" s="386" t="s">
        <v>27</v>
      </c>
      <c r="B6" s="386"/>
      <c r="C6" s="386"/>
      <c r="D6" s="386"/>
      <c r="E6" s="386"/>
      <c r="F6" s="386"/>
      <c r="G6" s="386"/>
      <c r="H6" s="386"/>
      <c r="I6" s="386"/>
      <c r="J6" s="386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88" t="s">
        <v>911</v>
      </c>
      <c r="W6" s="388"/>
      <c r="X6" s="223"/>
      <c r="Y6" s="223"/>
      <c r="Z6" s="222"/>
    </row>
    <row r="7" spans="1:23" s="220" customFormat="1" ht="33.75" customHeight="1">
      <c r="A7" s="387" t="s">
        <v>400</v>
      </c>
      <c r="B7" s="387" t="s">
        <v>29</v>
      </c>
      <c r="C7" s="387"/>
      <c r="D7" s="229"/>
      <c r="E7" s="380" t="s">
        <v>32</v>
      </c>
      <c r="F7" s="378" t="s">
        <v>33</v>
      </c>
      <c r="G7" s="387" t="s">
        <v>34</v>
      </c>
      <c r="H7" s="380" t="s">
        <v>35</v>
      </c>
      <c r="I7" s="378" t="s">
        <v>387</v>
      </c>
      <c r="J7" s="378" t="s">
        <v>37</v>
      </c>
      <c r="K7" s="378" t="s">
        <v>38</v>
      </c>
      <c r="L7" s="378" t="s">
        <v>39</v>
      </c>
      <c r="M7" s="378" t="s">
        <v>40</v>
      </c>
      <c r="N7" s="379" t="s">
        <v>41</v>
      </c>
      <c r="O7" s="378" t="s">
        <v>382</v>
      </c>
      <c r="P7" s="374" t="s">
        <v>893</v>
      </c>
      <c r="Q7" s="374" t="s">
        <v>892</v>
      </c>
      <c r="R7" s="374" t="s">
        <v>891</v>
      </c>
      <c r="S7" s="374" t="s">
        <v>890</v>
      </c>
      <c r="T7" s="374" t="s">
        <v>889</v>
      </c>
      <c r="U7" s="375" t="s">
        <v>888</v>
      </c>
      <c r="V7" s="376" t="s">
        <v>887</v>
      </c>
      <c r="W7" s="375" t="s">
        <v>886</v>
      </c>
    </row>
    <row r="8" spans="1:23" s="220" customFormat="1" ht="51.75" customHeight="1">
      <c r="A8" s="387"/>
      <c r="B8" s="387"/>
      <c r="C8" s="387"/>
      <c r="D8" s="229"/>
      <c r="E8" s="380"/>
      <c r="F8" s="378"/>
      <c r="G8" s="387"/>
      <c r="H8" s="380"/>
      <c r="I8" s="379"/>
      <c r="J8" s="378"/>
      <c r="K8" s="378"/>
      <c r="L8" s="378"/>
      <c r="M8" s="378"/>
      <c r="N8" s="379"/>
      <c r="O8" s="378"/>
      <c r="P8" s="374"/>
      <c r="Q8" s="374"/>
      <c r="R8" s="374"/>
      <c r="S8" s="374"/>
      <c r="T8" s="374"/>
      <c r="U8" s="375"/>
      <c r="V8" s="376"/>
      <c r="W8" s="375"/>
    </row>
    <row r="9" spans="1:24" s="211" customFormat="1" ht="51.75" customHeight="1">
      <c r="A9" s="215">
        <v>1</v>
      </c>
      <c r="B9" s="152">
        <v>500</v>
      </c>
      <c r="C9" s="152" t="s">
        <v>552</v>
      </c>
      <c r="D9" s="153">
        <v>10085561</v>
      </c>
      <c r="E9" s="154" t="s">
        <v>329</v>
      </c>
      <c r="F9" s="156" t="s">
        <v>330</v>
      </c>
      <c r="G9" s="152" t="s">
        <v>47</v>
      </c>
      <c r="H9" s="153" t="s">
        <v>860</v>
      </c>
      <c r="I9" s="156" t="s">
        <v>803</v>
      </c>
      <c r="J9" s="219" t="s">
        <v>223</v>
      </c>
      <c r="K9" s="218" t="s">
        <v>350</v>
      </c>
      <c r="L9" s="153" t="s">
        <v>96</v>
      </c>
      <c r="M9" s="153" t="s">
        <v>426</v>
      </c>
      <c r="N9" s="153" t="s">
        <v>130</v>
      </c>
      <c r="O9" s="217" t="s">
        <v>804</v>
      </c>
      <c r="P9" s="216">
        <v>6.5</v>
      </c>
      <c r="Q9" s="216">
        <v>7.5</v>
      </c>
      <c r="R9" s="216">
        <v>7.3</v>
      </c>
      <c r="S9" s="216">
        <v>7.2</v>
      </c>
      <c r="T9" s="216">
        <v>7.3</v>
      </c>
      <c r="U9" s="215"/>
      <c r="V9" s="214">
        <f>P9+Q9+R9+S9+T9</f>
        <v>35.8</v>
      </c>
      <c r="W9" s="213">
        <f>V9*2</f>
        <v>71.6</v>
      </c>
      <c r="X9" s="212"/>
    </row>
    <row r="10" spans="5:15" ht="30.75" customHeight="1">
      <c r="E10" s="210"/>
      <c r="F10" s="210"/>
      <c r="J10" s="209"/>
      <c r="K10" s="209"/>
      <c r="L10" s="209"/>
      <c r="M10" s="209"/>
      <c r="N10" s="209"/>
      <c r="O10" s="208"/>
    </row>
    <row r="11" spans="1:16" s="205" customFormat="1" ht="19.5">
      <c r="A11" s="82" t="s">
        <v>401</v>
      </c>
      <c r="B11" s="207"/>
      <c r="C11" s="207"/>
      <c r="D11" s="207"/>
      <c r="E11" s="207"/>
      <c r="F11" s="206"/>
      <c r="G11" s="206"/>
      <c r="H11" s="377"/>
      <c r="I11" s="377"/>
      <c r="J11" s="377"/>
      <c r="K11" s="377"/>
      <c r="L11" s="377"/>
      <c r="M11" s="377"/>
      <c r="N11" s="377"/>
      <c r="O11" s="377"/>
      <c r="P11" s="377"/>
    </row>
    <row r="12" spans="1:16" ht="12.7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sheetProtection/>
  <mergeCells count="29"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E7:E8"/>
    <mergeCell ref="F7:F8"/>
    <mergeCell ref="G7:G8"/>
    <mergeCell ref="A1:W1"/>
    <mergeCell ref="A3:W3"/>
    <mergeCell ref="A4:W4"/>
    <mergeCell ref="A5:W5"/>
    <mergeCell ref="A6:J6"/>
    <mergeCell ref="V6:W6"/>
  </mergeCells>
  <printOptions/>
  <pageMargins left="0.25" right="0.25" top="0.75" bottom="0.75" header="0.3" footer="0.3"/>
  <pageSetup fitToHeight="0" fitToWidth="1"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view="pageBreakPreview" zoomScale="75" zoomScaleNormal="75" zoomScaleSheetLayoutView="75" zoomScalePageLayoutView="0" workbookViewId="0" topLeftCell="K18">
      <selection activeCell="AI12" sqref="AI12:AI26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12.875" style="41" hidden="1" customWidth="1"/>
    <col min="4" max="4" width="13.25390625" style="41" hidden="1" customWidth="1"/>
    <col min="5" max="5" width="11.125" style="41" customWidth="1"/>
    <col min="6" max="6" width="16.625" style="41" customWidth="1"/>
    <col min="7" max="7" width="5.125" style="41" customWidth="1"/>
    <col min="8" max="8" width="14.00390625" style="41" hidden="1" customWidth="1"/>
    <col min="9" max="9" width="20.375" style="41" customWidth="1"/>
    <col min="10" max="10" width="16.625" style="41" customWidth="1"/>
    <col min="11" max="11" width="12.125" style="41" customWidth="1"/>
    <col min="12" max="12" width="11.625" style="41" customWidth="1"/>
    <col min="13" max="13" width="7.125" style="41" customWidth="1"/>
    <col min="14" max="14" width="9.625" style="41" customWidth="1"/>
    <col min="15" max="15" width="11.375" style="41" customWidth="1"/>
    <col min="16" max="16" width="7.75390625" style="41" customWidth="1"/>
    <col min="17" max="17" width="8.875" style="41" customWidth="1"/>
    <col min="18" max="18" width="3.75390625" style="41" customWidth="1"/>
    <col min="19" max="19" width="7.625" style="41" customWidth="1"/>
    <col min="20" max="20" width="8.875" style="41" customWidth="1"/>
    <col min="21" max="21" width="3.75390625" style="41" customWidth="1"/>
    <col min="22" max="22" width="7.00390625" style="41" customWidth="1"/>
    <col min="23" max="23" width="9.375" style="41" customWidth="1"/>
    <col min="24" max="24" width="3.875" style="41" customWidth="1"/>
    <col min="25" max="25" width="7.75390625" style="41" customWidth="1"/>
    <col min="26" max="26" width="9.375" style="41" customWidth="1"/>
    <col min="27" max="27" width="3.875" style="41" customWidth="1"/>
    <col min="28" max="28" width="7.875" style="41" customWidth="1"/>
    <col min="29" max="29" width="8.875" style="41" customWidth="1"/>
    <col min="30" max="30" width="3.75390625" style="41" customWidth="1"/>
    <col min="31" max="31" width="5.75390625" style="41" customWidth="1"/>
    <col min="32" max="32" width="2.875" style="41" customWidth="1"/>
    <col min="33" max="33" width="6.25390625" style="41" customWidth="1"/>
    <col min="34" max="34" width="7.75390625" style="41" customWidth="1"/>
    <col min="35" max="35" width="11.875" style="41" customWidth="1"/>
    <col min="36" max="36" width="9.62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29.25" customHeight="1">
      <c r="A1" s="381" t="s">
        <v>152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4.5" customHeight="1">
      <c r="A2" s="407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8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914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21.75" customHeight="1">
      <c r="D6" s="45"/>
      <c r="F6" s="46" t="s">
        <v>386</v>
      </c>
      <c r="G6" s="401" t="s">
        <v>915</v>
      </c>
      <c r="H6" s="401"/>
      <c r="I6" s="401"/>
      <c r="J6" s="401"/>
      <c r="K6" s="401"/>
      <c r="L6" s="401"/>
      <c r="M6" s="401" t="s">
        <v>918</v>
      </c>
      <c r="N6" s="401"/>
      <c r="O6" s="401"/>
      <c r="P6" s="401"/>
      <c r="Q6" s="401"/>
      <c r="R6" s="401"/>
      <c r="AL6" s="48"/>
    </row>
    <row r="7" spans="1:38" s="50" customFormat="1" ht="20.25" customHeight="1">
      <c r="A7" s="49"/>
      <c r="D7" s="45"/>
      <c r="F7" s="45"/>
      <c r="G7" s="401" t="s">
        <v>945</v>
      </c>
      <c r="H7" s="401"/>
      <c r="I7" s="401"/>
      <c r="J7" s="401"/>
      <c r="K7" s="401"/>
      <c r="L7" s="401"/>
      <c r="M7" s="401" t="s">
        <v>899</v>
      </c>
      <c r="N7" s="401"/>
      <c r="O7" s="401"/>
      <c r="P7" s="401"/>
      <c r="Q7" s="401"/>
      <c r="R7" s="401"/>
      <c r="S7" s="232"/>
      <c r="T7" s="232"/>
      <c r="U7" s="232"/>
      <c r="V7" s="232"/>
      <c r="W7" s="233"/>
      <c r="X7" s="233"/>
      <c r="Y7" s="232"/>
      <c r="Z7" s="233"/>
      <c r="AA7" s="233"/>
      <c r="AB7" s="232"/>
      <c r="AC7" s="232"/>
      <c r="AD7" s="232"/>
      <c r="AE7" s="233"/>
      <c r="AF7" s="233"/>
      <c r="AG7" s="233"/>
      <c r="AH7" s="233"/>
      <c r="AK7" s="54"/>
      <c r="AL7" s="48"/>
    </row>
    <row r="8" spans="7:38" s="50" customFormat="1" ht="20.25" customHeight="1">
      <c r="G8" s="401"/>
      <c r="H8" s="401"/>
      <c r="I8" s="401"/>
      <c r="J8" s="401"/>
      <c r="K8" s="401"/>
      <c r="L8" s="401"/>
      <c r="M8" s="401" t="s">
        <v>919</v>
      </c>
      <c r="N8" s="401"/>
      <c r="O8" s="401"/>
      <c r="P8" s="401"/>
      <c r="Q8" s="401"/>
      <c r="R8" s="401"/>
      <c r="S8" s="232"/>
      <c r="T8" s="232"/>
      <c r="U8" s="232"/>
      <c r="V8" s="232"/>
      <c r="W8" s="233"/>
      <c r="X8" s="233"/>
      <c r="Y8" s="232"/>
      <c r="Z8" s="233"/>
      <c r="AA8" s="233"/>
      <c r="AB8" s="232"/>
      <c r="AC8" s="232"/>
      <c r="AD8" s="232"/>
      <c r="AE8" s="233"/>
      <c r="AF8" s="233"/>
      <c r="AG8" s="233"/>
      <c r="AH8" s="233"/>
      <c r="AK8" s="44"/>
      <c r="AL8" s="48"/>
    </row>
    <row r="9" spans="1:38" s="60" customFormat="1" ht="15" customHeight="1">
      <c r="A9" s="7" t="s">
        <v>27</v>
      </c>
      <c r="B9" s="56"/>
      <c r="C9" s="56"/>
      <c r="D9" s="56"/>
      <c r="E9" s="56"/>
      <c r="F9" s="56"/>
      <c r="G9" s="57"/>
      <c r="H9" s="58"/>
      <c r="I9" s="59"/>
      <c r="J9" s="59"/>
      <c r="K9" s="57"/>
      <c r="L9" s="57"/>
      <c r="N9" s="57"/>
      <c r="O9" s="234"/>
      <c r="P9" s="57"/>
      <c r="Q9" s="57"/>
      <c r="R9" s="57"/>
      <c r="S9" s="57"/>
      <c r="T9" s="57"/>
      <c r="U9" s="57"/>
      <c r="V9" s="57"/>
      <c r="W9" s="57"/>
      <c r="Y9" s="57"/>
      <c r="Z9" s="57"/>
      <c r="AB9" s="57"/>
      <c r="AC9" s="57"/>
      <c r="AD9" s="57"/>
      <c r="AE9" s="70"/>
      <c r="AF9" s="70"/>
      <c r="AG9" s="70"/>
      <c r="AH9" s="233"/>
      <c r="AI9" s="403" t="s">
        <v>911</v>
      </c>
      <c r="AJ9" s="403"/>
      <c r="AK9" s="176"/>
      <c r="AL9" s="48"/>
    </row>
    <row r="10" spans="1:38" ht="24.75" customHeight="1">
      <c r="A10" s="408" t="s">
        <v>916</v>
      </c>
      <c r="B10" s="408" t="s">
        <v>29</v>
      </c>
      <c r="C10" s="409" t="s">
        <v>917</v>
      </c>
      <c r="D10" s="408" t="s">
        <v>31</v>
      </c>
      <c r="E10" s="408" t="s">
        <v>32</v>
      </c>
      <c r="F10" s="410" t="s">
        <v>33</v>
      </c>
      <c r="G10" s="408" t="s">
        <v>34</v>
      </c>
      <c r="H10" s="408" t="s">
        <v>35</v>
      </c>
      <c r="I10" s="410" t="s">
        <v>387</v>
      </c>
      <c r="J10" s="410" t="s">
        <v>37</v>
      </c>
      <c r="K10" s="410" t="s">
        <v>38</v>
      </c>
      <c r="L10" s="410" t="s">
        <v>39</v>
      </c>
      <c r="M10" s="410" t="s">
        <v>40</v>
      </c>
      <c r="N10" s="409" t="s">
        <v>41</v>
      </c>
      <c r="O10" s="410" t="s">
        <v>382</v>
      </c>
      <c r="P10" s="413" t="s">
        <v>388</v>
      </c>
      <c r="Q10" s="413"/>
      <c r="R10" s="413"/>
      <c r="S10" s="413" t="s">
        <v>389</v>
      </c>
      <c r="T10" s="413"/>
      <c r="U10" s="413"/>
      <c r="V10" s="409" t="s">
        <v>390</v>
      </c>
      <c r="W10" s="409"/>
      <c r="X10" s="409"/>
      <c r="Y10" s="413" t="s">
        <v>391</v>
      </c>
      <c r="Z10" s="413"/>
      <c r="AA10" s="413"/>
      <c r="AB10" s="413" t="s">
        <v>392</v>
      </c>
      <c r="AC10" s="413"/>
      <c r="AD10" s="413"/>
      <c r="AE10" s="412" t="s">
        <v>393</v>
      </c>
      <c r="AF10" s="412" t="s">
        <v>394</v>
      </c>
      <c r="AG10" s="412" t="s">
        <v>395</v>
      </c>
      <c r="AH10" s="411" t="s">
        <v>396</v>
      </c>
      <c r="AI10" s="411" t="s">
        <v>397</v>
      </c>
      <c r="AJ10" s="412" t="s">
        <v>402</v>
      </c>
      <c r="AL10" s="48"/>
    </row>
    <row r="11" spans="1:38" ht="48" customHeight="1">
      <c r="A11" s="408"/>
      <c r="B11" s="408"/>
      <c r="C11" s="409"/>
      <c r="D11" s="408"/>
      <c r="E11" s="408"/>
      <c r="F11" s="410"/>
      <c r="G11" s="408"/>
      <c r="H11" s="408"/>
      <c r="I11" s="409"/>
      <c r="J11" s="410"/>
      <c r="K11" s="410"/>
      <c r="L11" s="410"/>
      <c r="M11" s="410"/>
      <c r="N11" s="409"/>
      <c r="O11" s="410"/>
      <c r="P11" s="290" t="s">
        <v>398</v>
      </c>
      <c r="Q11" s="290" t="s">
        <v>399</v>
      </c>
      <c r="R11" s="291" t="s">
        <v>400</v>
      </c>
      <c r="S11" s="290" t="s">
        <v>398</v>
      </c>
      <c r="T11" s="290" t="s">
        <v>399</v>
      </c>
      <c r="U11" s="291" t="s">
        <v>400</v>
      </c>
      <c r="V11" s="290" t="s">
        <v>398</v>
      </c>
      <c r="W11" s="290" t="s">
        <v>399</v>
      </c>
      <c r="X11" s="291" t="s">
        <v>400</v>
      </c>
      <c r="Y11" s="290" t="s">
        <v>398</v>
      </c>
      <c r="Z11" s="290" t="s">
        <v>399</v>
      </c>
      <c r="AA11" s="291" t="s">
        <v>400</v>
      </c>
      <c r="AB11" s="290" t="s">
        <v>398</v>
      </c>
      <c r="AC11" s="290" t="s">
        <v>399</v>
      </c>
      <c r="AD11" s="291" t="s">
        <v>400</v>
      </c>
      <c r="AE11" s="412"/>
      <c r="AF11" s="412"/>
      <c r="AG11" s="412"/>
      <c r="AH11" s="411"/>
      <c r="AI11" s="411"/>
      <c r="AJ11" s="412"/>
      <c r="AL11" s="48"/>
    </row>
    <row r="12" spans="1:38" s="62" customFormat="1" ht="39" customHeight="1">
      <c r="A12" s="292">
        <v>1</v>
      </c>
      <c r="B12" s="293">
        <v>310</v>
      </c>
      <c r="C12" s="294" t="s">
        <v>152</v>
      </c>
      <c r="D12" s="293">
        <v>10127731</v>
      </c>
      <c r="E12" s="295" t="s">
        <v>239</v>
      </c>
      <c r="F12" s="296" t="s">
        <v>241</v>
      </c>
      <c r="G12" s="294" t="s">
        <v>47</v>
      </c>
      <c r="H12" s="297" t="s">
        <v>848</v>
      </c>
      <c r="I12" s="296" t="s">
        <v>849</v>
      </c>
      <c r="J12" s="298" t="s">
        <v>850</v>
      </c>
      <c r="K12" s="299" t="s">
        <v>851</v>
      </c>
      <c r="L12" s="293" t="s">
        <v>96</v>
      </c>
      <c r="M12" s="293" t="s">
        <v>84</v>
      </c>
      <c r="N12" s="293" t="s">
        <v>115</v>
      </c>
      <c r="O12" s="300" t="s">
        <v>852</v>
      </c>
      <c r="P12" s="301">
        <v>225.5</v>
      </c>
      <c r="Q12" s="302">
        <f aca="true" t="shared" si="0" ref="Q12:Q26">ROUND(P12/3.3,3)</f>
        <v>68.333</v>
      </c>
      <c r="R12" s="303">
        <f aca="true" t="shared" si="1" ref="R12:R26">RANK(Q12,Q$12:Q$26,0)</f>
        <v>5</v>
      </c>
      <c r="S12" s="301">
        <v>229</v>
      </c>
      <c r="T12" s="302">
        <f aca="true" t="shared" si="2" ref="T12:T26">ROUND(S12/3.3,3)</f>
        <v>69.394</v>
      </c>
      <c r="U12" s="303">
        <f aca="true" t="shared" si="3" ref="U12:U26">RANK(T12,T$12:T$26,0)</f>
        <v>1</v>
      </c>
      <c r="V12" s="301">
        <v>234</v>
      </c>
      <c r="W12" s="302">
        <f aca="true" t="shared" si="4" ref="W12:W26">ROUND(V12/3.3,3)</f>
        <v>70.909</v>
      </c>
      <c r="X12" s="303">
        <f aca="true" t="shared" si="5" ref="X12:X26">RANK(W12,W$12:W$26,0)</f>
        <v>1</v>
      </c>
      <c r="Y12" s="301">
        <v>239.5</v>
      </c>
      <c r="Z12" s="302">
        <f aca="true" t="shared" si="6" ref="Z12:Z26">ROUND(Y12/3.3,3)</f>
        <v>72.576</v>
      </c>
      <c r="AA12" s="303">
        <f aca="true" t="shared" si="7" ref="AA12:AA26">RANK(Z12,Z$12:Z$26,0)</f>
        <v>1</v>
      </c>
      <c r="AB12" s="301">
        <v>226.5</v>
      </c>
      <c r="AC12" s="302">
        <f aca="true" t="shared" si="8" ref="AC12:AC26">ROUND(AB12/3.3,3)</f>
        <v>68.636</v>
      </c>
      <c r="AD12" s="303">
        <f aca="true" t="shared" si="9" ref="AD12:AD26">RANK(AC12,AC$12:AC$26,0)</f>
        <v>1</v>
      </c>
      <c r="AE12" s="304"/>
      <c r="AF12" s="304"/>
      <c r="AG12" s="304"/>
      <c r="AH12" s="305">
        <f aca="true" t="shared" si="10" ref="AH12:AH26">(S12+V12+Y12+P12+AB12)/5</f>
        <v>230.9</v>
      </c>
      <c r="AI12" s="302">
        <f aca="true" t="shared" si="11" ref="AI12:AI26">ROUND(((S12+V12+Y12+P12+AB12)/3.3/5)-IF($AE12=1,0.5,IF($AE12=2,1.5,0)),3)</f>
        <v>69.97</v>
      </c>
      <c r="AJ12" s="304">
        <v>10000</v>
      </c>
      <c r="AK12" s="12"/>
      <c r="AL12" s="61"/>
    </row>
    <row r="13" spans="1:38" s="62" customFormat="1" ht="39" customHeight="1">
      <c r="A13" s="292">
        <v>2</v>
      </c>
      <c r="B13" s="293">
        <v>311</v>
      </c>
      <c r="C13" s="294" t="s">
        <v>152</v>
      </c>
      <c r="D13" s="293">
        <v>10161372</v>
      </c>
      <c r="E13" s="295" t="s">
        <v>164</v>
      </c>
      <c r="F13" s="296" t="s">
        <v>762</v>
      </c>
      <c r="G13" s="294" t="s">
        <v>47</v>
      </c>
      <c r="H13" s="293" t="s">
        <v>816</v>
      </c>
      <c r="I13" s="296" t="s">
        <v>817</v>
      </c>
      <c r="J13" s="306" t="s">
        <v>818</v>
      </c>
      <c r="K13" s="307" t="s">
        <v>819</v>
      </c>
      <c r="L13" s="293" t="s">
        <v>222</v>
      </c>
      <c r="M13" s="293" t="s">
        <v>84</v>
      </c>
      <c r="N13" s="293" t="s">
        <v>62</v>
      </c>
      <c r="O13" s="300" t="s">
        <v>820</v>
      </c>
      <c r="P13" s="301">
        <v>234.5</v>
      </c>
      <c r="Q13" s="302">
        <f t="shared" si="0"/>
        <v>71.061</v>
      </c>
      <c r="R13" s="303">
        <f t="shared" si="1"/>
        <v>1</v>
      </c>
      <c r="S13" s="301">
        <v>228.5</v>
      </c>
      <c r="T13" s="302">
        <f t="shared" si="2"/>
        <v>69.242</v>
      </c>
      <c r="U13" s="303">
        <f t="shared" si="3"/>
        <v>2</v>
      </c>
      <c r="V13" s="301">
        <v>225.5</v>
      </c>
      <c r="W13" s="302">
        <f t="shared" si="4"/>
        <v>68.333</v>
      </c>
      <c r="X13" s="303">
        <f t="shared" si="5"/>
        <v>2</v>
      </c>
      <c r="Y13" s="301">
        <v>227.5</v>
      </c>
      <c r="Z13" s="302">
        <f t="shared" si="6"/>
        <v>68.939</v>
      </c>
      <c r="AA13" s="303">
        <f t="shared" si="7"/>
        <v>3</v>
      </c>
      <c r="AB13" s="301">
        <v>226.5</v>
      </c>
      <c r="AC13" s="302">
        <f t="shared" si="8"/>
        <v>68.636</v>
      </c>
      <c r="AD13" s="303">
        <f t="shared" si="9"/>
        <v>1</v>
      </c>
      <c r="AE13" s="304"/>
      <c r="AF13" s="304"/>
      <c r="AG13" s="304"/>
      <c r="AH13" s="305">
        <f t="shared" si="10"/>
        <v>228.5</v>
      </c>
      <c r="AI13" s="302">
        <f t="shared" si="11"/>
        <v>69.242</v>
      </c>
      <c r="AJ13" s="304">
        <v>8000</v>
      </c>
      <c r="AK13" s="12"/>
      <c r="AL13" s="61"/>
    </row>
    <row r="14" spans="1:38" s="62" customFormat="1" ht="39" customHeight="1">
      <c r="A14" s="292">
        <v>3</v>
      </c>
      <c r="B14" s="293">
        <v>312</v>
      </c>
      <c r="C14" s="294" t="s">
        <v>152</v>
      </c>
      <c r="D14" s="293">
        <v>10136777</v>
      </c>
      <c r="E14" s="295" t="s">
        <v>144</v>
      </c>
      <c r="F14" s="296" t="s">
        <v>247</v>
      </c>
      <c r="G14" s="294" t="s">
        <v>47</v>
      </c>
      <c r="H14" s="293" t="s">
        <v>473</v>
      </c>
      <c r="I14" s="296" t="s">
        <v>731</v>
      </c>
      <c r="J14" s="300" t="s">
        <v>244</v>
      </c>
      <c r="K14" s="307" t="s">
        <v>857</v>
      </c>
      <c r="L14" s="293" t="s">
        <v>96</v>
      </c>
      <c r="M14" s="293" t="s">
        <v>210</v>
      </c>
      <c r="N14" s="293" t="s">
        <v>130</v>
      </c>
      <c r="O14" s="300" t="s">
        <v>474</v>
      </c>
      <c r="P14" s="301">
        <v>224.5</v>
      </c>
      <c r="Q14" s="302">
        <f t="shared" si="0"/>
        <v>68.03</v>
      </c>
      <c r="R14" s="303">
        <f t="shared" si="1"/>
        <v>6</v>
      </c>
      <c r="S14" s="308">
        <v>224.5</v>
      </c>
      <c r="T14" s="302">
        <f t="shared" si="2"/>
        <v>68.03</v>
      </c>
      <c r="U14" s="303">
        <f t="shared" si="3"/>
        <v>4</v>
      </c>
      <c r="V14" s="308">
        <v>223.5</v>
      </c>
      <c r="W14" s="302">
        <f t="shared" si="4"/>
        <v>67.727</v>
      </c>
      <c r="X14" s="303">
        <f t="shared" si="5"/>
        <v>3</v>
      </c>
      <c r="Y14" s="308">
        <v>229.5</v>
      </c>
      <c r="Z14" s="302">
        <f t="shared" si="6"/>
        <v>69.545</v>
      </c>
      <c r="AA14" s="303">
        <f t="shared" si="7"/>
        <v>2</v>
      </c>
      <c r="AB14" s="308">
        <v>223.5</v>
      </c>
      <c r="AC14" s="302">
        <f t="shared" si="8"/>
        <v>67.727</v>
      </c>
      <c r="AD14" s="303">
        <f t="shared" si="9"/>
        <v>4</v>
      </c>
      <c r="AE14" s="309"/>
      <c r="AF14" s="309"/>
      <c r="AG14" s="309"/>
      <c r="AH14" s="305">
        <f t="shared" si="10"/>
        <v>225.1</v>
      </c>
      <c r="AI14" s="302">
        <f t="shared" si="11"/>
        <v>68.212</v>
      </c>
      <c r="AJ14" s="309">
        <v>6000</v>
      </c>
      <c r="AK14" s="12"/>
      <c r="AL14" s="61"/>
    </row>
    <row r="15" spans="1:38" s="62" customFormat="1" ht="39" customHeight="1">
      <c r="A15" s="292">
        <v>4</v>
      </c>
      <c r="B15" s="293">
        <v>314</v>
      </c>
      <c r="C15" s="294" t="s">
        <v>152</v>
      </c>
      <c r="D15" s="293">
        <v>10141045</v>
      </c>
      <c r="E15" s="295" t="s">
        <v>226</v>
      </c>
      <c r="F15" s="296" t="s">
        <v>611</v>
      </c>
      <c r="G15" s="294" t="s">
        <v>47</v>
      </c>
      <c r="H15" s="297" t="s">
        <v>560</v>
      </c>
      <c r="I15" s="296" t="s">
        <v>561</v>
      </c>
      <c r="J15" s="300" t="s">
        <v>225</v>
      </c>
      <c r="K15" s="293" t="s">
        <v>89</v>
      </c>
      <c r="L15" s="293" t="s">
        <v>83</v>
      </c>
      <c r="M15" s="293" t="s">
        <v>503</v>
      </c>
      <c r="N15" s="307" t="s">
        <v>451</v>
      </c>
      <c r="O15" s="300" t="s">
        <v>520</v>
      </c>
      <c r="P15" s="301">
        <v>230</v>
      </c>
      <c r="Q15" s="302">
        <f t="shared" si="0"/>
        <v>69.697</v>
      </c>
      <c r="R15" s="303">
        <f t="shared" si="1"/>
        <v>2</v>
      </c>
      <c r="S15" s="301">
        <v>225.5</v>
      </c>
      <c r="T15" s="302">
        <f t="shared" si="2"/>
        <v>68.333</v>
      </c>
      <c r="U15" s="303">
        <f t="shared" si="3"/>
        <v>3</v>
      </c>
      <c r="V15" s="301">
        <v>219</v>
      </c>
      <c r="W15" s="302">
        <f t="shared" si="4"/>
        <v>66.364</v>
      </c>
      <c r="X15" s="303">
        <f t="shared" si="5"/>
        <v>6</v>
      </c>
      <c r="Y15" s="301">
        <v>211</v>
      </c>
      <c r="Z15" s="302">
        <f t="shared" si="6"/>
        <v>63.939</v>
      </c>
      <c r="AA15" s="303">
        <f t="shared" si="7"/>
        <v>11</v>
      </c>
      <c r="AB15" s="301">
        <v>225</v>
      </c>
      <c r="AC15" s="302">
        <f t="shared" si="8"/>
        <v>68.182</v>
      </c>
      <c r="AD15" s="303">
        <f t="shared" si="9"/>
        <v>3</v>
      </c>
      <c r="AE15" s="304"/>
      <c r="AF15" s="304"/>
      <c r="AG15" s="304"/>
      <c r="AH15" s="305">
        <f t="shared" si="10"/>
        <v>222.1</v>
      </c>
      <c r="AI15" s="302">
        <f t="shared" si="11"/>
        <v>67.303</v>
      </c>
      <c r="AJ15" s="304">
        <v>4000</v>
      </c>
      <c r="AK15" s="12"/>
      <c r="AL15" s="61"/>
    </row>
    <row r="16" spans="1:38" s="62" customFormat="1" ht="39" customHeight="1">
      <c r="A16" s="292">
        <v>5</v>
      </c>
      <c r="B16" s="293">
        <v>308</v>
      </c>
      <c r="C16" s="294" t="s">
        <v>152</v>
      </c>
      <c r="D16" s="293">
        <v>10168018</v>
      </c>
      <c r="E16" s="295" t="s">
        <v>678</v>
      </c>
      <c r="F16" s="296" t="s">
        <v>789</v>
      </c>
      <c r="G16" s="294" t="s">
        <v>748</v>
      </c>
      <c r="H16" s="293" t="s">
        <v>790</v>
      </c>
      <c r="I16" s="296" t="s">
        <v>791</v>
      </c>
      <c r="J16" s="306" t="s">
        <v>792</v>
      </c>
      <c r="K16" s="307" t="s">
        <v>793</v>
      </c>
      <c r="L16" s="293" t="s">
        <v>290</v>
      </c>
      <c r="M16" s="293" t="s">
        <v>151</v>
      </c>
      <c r="N16" s="293" t="s">
        <v>62</v>
      </c>
      <c r="O16" s="300" t="s">
        <v>195</v>
      </c>
      <c r="P16" s="301">
        <v>226.5</v>
      </c>
      <c r="Q16" s="302">
        <f t="shared" si="0"/>
        <v>68.636</v>
      </c>
      <c r="R16" s="303">
        <f t="shared" si="1"/>
        <v>3</v>
      </c>
      <c r="S16" s="301">
        <v>217.5</v>
      </c>
      <c r="T16" s="302">
        <f t="shared" si="2"/>
        <v>65.909</v>
      </c>
      <c r="U16" s="303">
        <f t="shared" si="3"/>
        <v>5</v>
      </c>
      <c r="V16" s="301">
        <v>217</v>
      </c>
      <c r="W16" s="302">
        <f t="shared" si="4"/>
        <v>65.758</v>
      </c>
      <c r="X16" s="303">
        <f t="shared" si="5"/>
        <v>8</v>
      </c>
      <c r="Y16" s="301">
        <v>221</v>
      </c>
      <c r="Z16" s="302">
        <f t="shared" si="6"/>
        <v>66.97</v>
      </c>
      <c r="AA16" s="303">
        <f t="shared" si="7"/>
        <v>6</v>
      </c>
      <c r="AB16" s="301">
        <v>223</v>
      </c>
      <c r="AC16" s="302">
        <f t="shared" si="8"/>
        <v>67.576</v>
      </c>
      <c r="AD16" s="303">
        <f t="shared" si="9"/>
        <v>5</v>
      </c>
      <c r="AE16" s="304"/>
      <c r="AF16" s="304"/>
      <c r="AG16" s="304"/>
      <c r="AH16" s="305">
        <f t="shared" si="10"/>
        <v>221</v>
      </c>
      <c r="AI16" s="302">
        <f t="shared" si="11"/>
        <v>66.97</v>
      </c>
      <c r="AJ16" s="304">
        <v>2000</v>
      </c>
      <c r="AK16" s="12"/>
      <c r="AL16" s="61"/>
    </row>
    <row r="17" spans="1:38" s="62" customFormat="1" ht="39" customHeight="1">
      <c r="A17" s="292">
        <v>6</v>
      </c>
      <c r="B17" s="293">
        <v>307</v>
      </c>
      <c r="C17" s="294" t="s">
        <v>152</v>
      </c>
      <c r="D17" s="293">
        <v>10141116</v>
      </c>
      <c r="E17" s="295" t="s">
        <v>0</v>
      </c>
      <c r="F17" s="296" t="s">
        <v>1</v>
      </c>
      <c r="G17" s="294" t="s">
        <v>47</v>
      </c>
      <c r="H17" s="293" t="s">
        <v>777</v>
      </c>
      <c r="I17" s="296" t="s">
        <v>778</v>
      </c>
      <c r="J17" s="300" t="s">
        <v>779</v>
      </c>
      <c r="K17" s="307" t="s">
        <v>819</v>
      </c>
      <c r="L17" s="293" t="s">
        <v>222</v>
      </c>
      <c r="M17" s="293" t="s">
        <v>780</v>
      </c>
      <c r="N17" s="293" t="s">
        <v>781</v>
      </c>
      <c r="O17" s="300" t="s">
        <v>782</v>
      </c>
      <c r="P17" s="301">
        <v>219</v>
      </c>
      <c r="Q17" s="302">
        <f t="shared" si="0"/>
        <v>66.364</v>
      </c>
      <c r="R17" s="303">
        <f t="shared" si="1"/>
        <v>8</v>
      </c>
      <c r="S17" s="301">
        <v>217</v>
      </c>
      <c r="T17" s="302">
        <f t="shared" si="2"/>
        <v>65.758</v>
      </c>
      <c r="U17" s="303">
        <f t="shared" si="3"/>
        <v>6</v>
      </c>
      <c r="V17" s="301">
        <v>222.5</v>
      </c>
      <c r="W17" s="302">
        <f t="shared" si="4"/>
        <v>67.424</v>
      </c>
      <c r="X17" s="303">
        <f t="shared" si="5"/>
        <v>4</v>
      </c>
      <c r="Y17" s="301">
        <v>227</v>
      </c>
      <c r="Z17" s="302">
        <f t="shared" si="6"/>
        <v>68.788</v>
      </c>
      <c r="AA17" s="303">
        <f t="shared" si="7"/>
        <v>4</v>
      </c>
      <c r="AB17" s="301">
        <v>213</v>
      </c>
      <c r="AC17" s="302">
        <f t="shared" si="8"/>
        <v>64.545</v>
      </c>
      <c r="AD17" s="303">
        <f t="shared" si="9"/>
        <v>11</v>
      </c>
      <c r="AE17" s="304"/>
      <c r="AF17" s="304"/>
      <c r="AG17" s="304"/>
      <c r="AH17" s="305">
        <f t="shared" si="10"/>
        <v>219.7</v>
      </c>
      <c r="AI17" s="302">
        <f t="shared" si="11"/>
        <v>66.576</v>
      </c>
      <c r="AJ17" s="304"/>
      <c r="AK17" s="12"/>
      <c r="AL17" s="61"/>
    </row>
    <row r="18" spans="1:38" s="62" customFormat="1" ht="39" customHeight="1">
      <c r="A18" s="292">
        <v>7</v>
      </c>
      <c r="B18" s="293">
        <v>301</v>
      </c>
      <c r="C18" s="294" t="s">
        <v>152</v>
      </c>
      <c r="D18" s="293">
        <v>10161375</v>
      </c>
      <c r="E18" s="295" t="s">
        <v>678</v>
      </c>
      <c r="F18" s="296" t="s">
        <v>841</v>
      </c>
      <c r="G18" s="294" t="s">
        <v>438</v>
      </c>
      <c r="H18" s="297" t="s">
        <v>842</v>
      </c>
      <c r="I18" s="296" t="s">
        <v>843</v>
      </c>
      <c r="J18" s="298" t="s">
        <v>477</v>
      </c>
      <c r="K18" s="293" t="s">
        <v>128</v>
      </c>
      <c r="L18" s="293" t="s">
        <v>825</v>
      </c>
      <c r="M18" s="293" t="s">
        <v>210</v>
      </c>
      <c r="N18" s="293" t="s">
        <v>130</v>
      </c>
      <c r="O18" s="300" t="s">
        <v>478</v>
      </c>
      <c r="P18" s="301">
        <v>219</v>
      </c>
      <c r="Q18" s="302">
        <f t="shared" si="0"/>
        <v>66.364</v>
      </c>
      <c r="R18" s="303">
        <f t="shared" si="1"/>
        <v>8</v>
      </c>
      <c r="S18" s="308">
        <v>205.5</v>
      </c>
      <c r="T18" s="302">
        <f t="shared" si="2"/>
        <v>62.273</v>
      </c>
      <c r="U18" s="303">
        <f t="shared" si="3"/>
        <v>10</v>
      </c>
      <c r="V18" s="308">
        <v>221</v>
      </c>
      <c r="W18" s="302">
        <f t="shared" si="4"/>
        <v>66.97</v>
      </c>
      <c r="X18" s="303">
        <f t="shared" si="5"/>
        <v>5</v>
      </c>
      <c r="Y18" s="308">
        <v>222.5</v>
      </c>
      <c r="Z18" s="302">
        <f t="shared" si="6"/>
        <v>67.424</v>
      </c>
      <c r="AA18" s="303">
        <f t="shared" si="7"/>
        <v>5</v>
      </c>
      <c r="AB18" s="308">
        <v>220.5</v>
      </c>
      <c r="AC18" s="302">
        <f t="shared" si="8"/>
        <v>66.818</v>
      </c>
      <c r="AD18" s="303">
        <f t="shared" si="9"/>
        <v>7</v>
      </c>
      <c r="AE18" s="309"/>
      <c r="AF18" s="309"/>
      <c r="AG18" s="309"/>
      <c r="AH18" s="305">
        <f t="shared" si="10"/>
        <v>217.7</v>
      </c>
      <c r="AI18" s="302">
        <f t="shared" si="11"/>
        <v>65.97</v>
      </c>
      <c r="AJ18" s="309"/>
      <c r="AK18" s="12"/>
      <c r="AL18" s="61"/>
    </row>
    <row r="19" spans="1:38" s="62" customFormat="1" ht="39" customHeight="1">
      <c r="A19" s="292">
        <v>8</v>
      </c>
      <c r="B19" s="293">
        <v>305</v>
      </c>
      <c r="C19" s="294" t="s">
        <v>152</v>
      </c>
      <c r="D19" s="293">
        <v>10136244</v>
      </c>
      <c r="E19" s="295" t="s">
        <v>610</v>
      </c>
      <c r="F19" s="296" t="s">
        <v>701</v>
      </c>
      <c r="G19" s="294" t="s">
        <v>47</v>
      </c>
      <c r="H19" s="293" t="s">
        <v>597</v>
      </c>
      <c r="I19" s="296" t="s">
        <v>598</v>
      </c>
      <c r="J19" s="300" t="s">
        <v>587</v>
      </c>
      <c r="K19" s="307" t="s">
        <v>863</v>
      </c>
      <c r="L19" s="293" t="s">
        <v>96</v>
      </c>
      <c r="M19" s="293" t="s">
        <v>84</v>
      </c>
      <c r="N19" s="293" t="s">
        <v>115</v>
      </c>
      <c r="O19" s="300" t="s">
        <v>499</v>
      </c>
      <c r="P19" s="301">
        <v>221.5</v>
      </c>
      <c r="Q19" s="302">
        <f t="shared" si="0"/>
        <v>67.121</v>
      </c>
      <c r="R19" s="303">
        <f t="shared" si="1"/>
        <v>7</v>
      </c>
      <c r="S19" s="301">
        <v>215.5</v>
      </c>
      <c r="T19" s="302">
        <f t="shared" si="2"/>
        <v>65.303</v>
      </c>
      <c r="U19" s="303">
        <f t="shared" si="3"/>
        <v>7</v>
      </c>
      <c r="V19" s="301">
        <v>218</v>
      </c>
      <c r="W19" s="302">
        <f t="shared" si="4"/>
        <v>66.061</v>
      </c>
      <c r="X19" s="303">
        <f t="shared" si="5"/>
        <v>7</v>
      </c>
      <c r="Y19" s="301">
        <v>211</v>
      </c>
      <c r="Z19" s="302">
        <f t="shared" si="6"/>
        <v>63.939</v>
      </c>
      <c r="AA19" s="303">
        <f t="shared" si="7"/>
        <v>11</v>
      </c>
      <c r="AB19" s="301">
        <v>221</v>
      </c>
      <c r="AC19" s="302">
        <f t="shared" si="8"/>
        <v>66.97</v>
      </c>
      <c r="AD19" s="303">
        <f t="shared" si="9"/>
        <v>6</v>
      </c>
      <c r="AE19" s="304"/>
      <c r="AF19" s="304"/>
      <c r="AG19" s="304"/>
      <c r="AH19" s="305">
        <f t="shared" si="10"/>
        <v>217.4</v>
      </c>
      <c r="AI19" s="302">
        <f t="shared" si="11"/>
        <v>65.879</v>
      </c>
      <c r="AJ19" s="304"/>
      <c r="AK19" s="12"/>
      <c r="AL19" s="61"/>
    </row>
    <row r="20" spans="1:38" s="62" customFormat="1" ht="39" customHeight="1">
      <c r="A20" s="292">
        <v>9</v>
      </c>
      <c r="B20" s="293">
        <v>304</v>
      </c>
      <c r="C20" s="294" t="s">
        <v>152</v>
      </c>
      <c r="D20" s="293">
        <v>10080582</v>
      </c>
      <c r="E20" s="295" t="s">
        <v>92</v>
      </c>
      <c r="F20" s="295" t="s">
        <v>138</v>
      </c>
      <c r="G20" s="294" t="s">
        <v>47</v>
      </c>
      <c r="H20" s="297" t="s">
        <v>853</v>
      </c>
      <c r="I20" s="296" t="s">
        <v>854</v>
      </c>
      <c r="J20" s="300" t="s">
        <v>551</v>
      </c>
      <c r="K20" s="307" t="s">
        <v>801</v>
      </c>
      <c r="L20" s="293" t="s">
        <v>52</v>
      </c>
      <c r="M20" s="293" t="s">
        <v>71</v>
      </c>
      <c r="N20" s="293" t="s">
        <v>130</v>
      </c>
      <c r="O20" s="300" t="s">
        <v>855</v>
      </c>
      <c r="P20" s="301">
        <v>226</v>
      </c>
      <c r="Q20" s="302">
        <f t="shared" si="0"/>
        <v>68.485</v>
      </c>
      <c r="R20" s="303">
        <f t="shared" si="1"/>
        <v>4</v>
      </c>
      <c r="S20" s="301">
        <v>206.5</v>
      </c>
      <c r="T20" s="302">
        <f t="shared" si="2"/>
        <v>62.576</v>
      </c>
      <c r="U20" s="303">
        <f t="shared" si="3"/>
        <v>8</v>
      </c>
      <c r="V20" s="301">
        <v>208.5</v>
      </c>
      <c r="W20" s="302">
        <f t="shared" si="4"/>
        <v>63.182</v>
      </c>
      <c r="X20" s="303">
        <f t="shared" si="5"/>
        <v>11</v>
      </c>
      <c r="Y20" s="301">
        <v>212.5</v>
      </c>
      <c r="Z20" s="302">
        <f t="shared" si="6"/>
        <v>64.394</v>
      </c>
      <c r="AA20" s="303">
        <f t="shared" si="7"/>
        <v>10</v>
      </c>
      <c r="AB20" s="301">
        <v>216</v>
      </c>
      <c r="AC20" s="302">
        <f t="shared" si="8"/>
        <v>65.455</v>
      </c>
      <c r="AD20" s="303">
        <f t="shared" si="9"/>
        <v>9</v>
      </c>
      <c r="AE20" s="304"/>
      <c r="AF20" s="304"/>
      <c r="AG20" s="304"/>
      <c r="AH20" s="305">
        <f t="shared" si="10"/>
        <v>213.9</v>
      </c>
      <c r="AI20" s="302">
        <f t="shared" si="11"/>
        <v>64.818</v>
      </c>
      <c r="AJ20" s="304"/>
      <c r="AK20" s="12"/>
      <c r="AL20" s="61"/>
    </row>
    <row r="21" spans="1:38" s="62" customFormat="1" ht="39" customHeight="1">
      <c r="A21" s="292">
        <v>10</v>
      </c>
      <c r="B21" s="293">
        <v>300</v>
      </c>
      <c r="C21" s="294" t="s">
        <v>152</v>
      </c>
      <c r="D21" s="293">
        <v>10136317</v>
      </c>
      <c r="E21" s="295" t="s">
        <v>811</v>
      </c>
      <c r="F21" s="296" t="s">
        <v>812</v>
      </c>
      <c r="G21" s="294" t="s">
        <v>47</v>
      </c>
      <c r="H21" s="293" t="s">
        <v>514</v>
      </c>
      <c r="I21" s="296" t="s">
        <v>813</v>
      </c>
      <c r="J21" s="306" t="s">
        <v>814</v>
      </c>
      <c r="K21" s="310" t="s">
        <v>815</v>
      </c>
      <c r="L21" s="293" t="s">
        <v>465</v>
      </c>
      <c r="M21" s="293" t="s">
        <v>97</v>
      </c>
      <c r="N21" s="307" t="s">
        <v>72</v>
      </c>
      <c r="O21" s="300" t="s">
        <v>515</v>
      </c>
      <c r="P21" s="301">
        <v>218</v>
      </c>
      <c r="Q21" s="302">
        <f t="shared" si="0"/>
        <v>66.061</v>
      </c>
      <c r="R21" s="303">
        <f t="shared" si="1"/>
        <v>10</v>
      </c>
      <c r="S21" s="301">
        <v>200.5</v>
      </c>
      <c r="T21" s="302">
        <f t="shared" si="2"/>
        <v>60.758</v>
      </c>
      <c r="U21" s="303">
        <f t="shared" si="3"/>
        <v>12</v>
      </c>
      <c r="V21" s="301">
        <v>208</v>
      </c>
      <c r="W21" s="302">
        <f t="shared" si="4"/>
        <v>63.03</v>
      </c>
      <c r="X21" s="303">
        <f t="shared" si="5"/>
        <v>12</v>
      </c>
      <c r="Y21" s="301">
        <v>217.5</v>
      </c>
      <c r="Z21" s="302">
        <f t="shared" si="6"/>
        <v>65.909</v>
      </c>
      <c r="AA21" s="303">
        <f t="shared" si="7"/>
        <v>7</v>
      </c>
      <c r="AB21" s="301">
        <v>218.5</v>
      </c>
      <c r="AC21" s="302">
        <f t="shared" si="8"/>
        <v>66.212</v>
      </c>
      <c r="AD21" s="303">
        <f t="shared" si="9"/>
        <v>8</v>
      </c>
      <c r="AE21" s="304"/>
      <c r="AF21" s="304"/>
      <c r="AG21" s="304"/>
      <c r="AH21" s="305">
        <f t="shared" si="10"/>
        <v>212.5</v>
      </c>
      <c r="AI21" s="302">
        <f t="shared" si="11"/>
        <v>64.394</v>
      </c>
      <c r="AJ21" s="304"/>
      <c r="AK21" s="12"/>
      <c r="AL21" s="64"/>
    </row>
    <row r="22" spans="1:38" s="62" customFormat="1" ht="39" customHeight="1">
      <c r="A22" s="292">
        <v>11</v>
      </c>
      <c r="B22" s="293">
        <v>302</v>
      </c>
      <c r="C22" s="294" t="s">
        <v>152</v>
      </c>
      <c r="D22" s="293">
        <v>10179126</v>
      </c>
      <c r="E22" s="295" t="s">
        <v>833</v>
      </c>
      <c r="F22" s="296" t="s">
        <v>827</v>
      </c>
      <c r="G22" s="294" t="s">
        <v>438</v>
      </c>
      <c r="H22" s="297" t="s">
        <v>828</v>
      </c>
      <c r="I22" s="296" t="s">
        <v>829</v>
      </c>
      <c r="J22" s="298" t="s">
        <v>830</v>
      </c>
      <c r="K22" s="307" t="s">
        <v>857</v>
      </c>
      <c r="L22" s="293" t="s">
        <v>96</v>
      </c>
      <c r="M22" s="293" t="s">
        <v>831</v>
      </c>
      <c r="N22" s="293" t="s">
        <v>115</v>
      </c>
      <c r="O22" s="300" t="s">
        <v>832</v>
      </c>
      <c r="P22" s="301">
        <v>212.5</v>
      </c>
      <c r="Q22" s="302">
        <f t="shared" si="0"/>
        <v>64.394</v>
      </c>
      <c r="R22" s="303">
        <f t="shared" si="1"/>
        <v>11</v>
      </c>
      <c r="S22" s="308">
        <v>206.5</v>
      </c>
      <c r="T22" s="302">
        <f t="shared" si="2"/>
        <v>62.576</v>
      </c>
      <c r="U22" s="303">
        <f t="shared" si="3"/>
        <v>8</v>
      </c>
      <c r="V22" s="308">
        <v>210</v>
      </c>
      <c r="W22" s="302">
        <f t="shared" si="4"/>
        <v>63.636</v>
      </c>
      <c r="X22" s="303">
        <f t="shared" si="5"/>
        <v>10</v>
      </c>
      <c r="Y22" s="308">
        <v>203.5</v>
      </c>
      <c r="Z22" s="302">
        <f t="shared" si="6"/>
        <v>61.667</v>
      </c>
      <c r="AA22" s="303">
        <f t="shared" si="7"/>
        <v>13</v>
      </c>
      <c r="AB22" s="308">
        <v>215.5</v>
      </c>
      <c r="AC22" s="302">
        <f t="shared" si="8"/>
        <v>65.303</v>
      </c>
      <c r="AD22" s="303">
        <f t="shared" si="9"/>
        <v>10</v>
      </c>
      <c r="AE22" s="309"/>
      <c r="AF22" s="309"/>
      <c r="AG22" s="309"/>
      <c r="AH22" s="305">
        <f t="shared" si="10"/>
        <v>209.6</v>
      </c>
      <c r="AI22" s="302">
        <f t="shared" si="11"/>
        <v>63.515</v>
      </c>
      <c r="AJ22" s="309"/>
      <c r="AK22" s="63"/>
      <c r="AL22" s="61"/>
    </row>
    <row r="23" spans="1:39" s="62" customFormat="1" ht="39" customHeight="1">
      <c r="A23" s="292">
        <v>12</v>
      </c>
      <c r="B23" s="293">
        <v>306</v>
      </c>
      <c r="C23" s="294" t="s">
        <v>152</v>
      </c>
      <c r="D23" s="293">
        <v>10138965</v>
      </c>
      <c r="E23" s="295" t="s">
        <v>821</v>
      </c>
      <c r="F23" s="296" t="s">
        <v>822</v>
      </c>
      <c r="G23" s="294" t="s">
        <v>438</v>
      </c>
      <c r="H23" s="297" t="s">
        <v>823</v>
      </c>
      <c r="I23" s="296" t="s">
        <v>824</v>
      </c>
      <c r="J23" s="298" t="s">
        <v>477</v>
      </c>
      <c r="K23" s="293" t="s">
        <v>128</v>
      </c>
      <c r="L23" s="293" t="s">
        <v>825</v>
      </c>
      <c r="M23" s="293" t="s">
        <v>53</v>
      </c>
      <c r="N23" s="307" t="s">
        <v>451</v>
      </c>
      <c r="O23" s="300" t="s">
        <v>826</v>
      </c>
      <c r="P23" s="301">
        <v>205.5</v>
      </c>
      <c r="Q23" s="302">
        <f t="shared" si="0"/>
        <v>62.273</v>
      </c>
      <c r="R23" s="303">
        <f t="shared" si="1"/>
        <v>12</v>
      </c>
      <c r="S23" s="301">
        <v>203.5</v>
      </c>
      <c r="T23" s="302">
        <f t="shared" si="2"/>
        <v>61.667</v>
      </c>
      <c r="U23" s="303">
        <f t="shared" si="3"/>
        <v>11</v>
      </c>
      <c r="V23" s="301">
        <v>216.5</v>
      </c>
      <c r="W23" s="302">
        <f t="shared" si="4"/>
        <v>65.606</v>
      </c>
      <c r="X23" s="303">
        <f t="shared" si="5"/>
        <v>9</v>
      </c>
      <c r="Y23" s="301">
        <v>213</v>
      </c>
      <c r="Z23" s="302">
        <f t="shared" si="6"/>
        <v>64.545</v>
      </c>
      <c r="AA23" s="303">
        <f t="shared" si="7"/>
        <v>9</v>
      </c>
      <c r="AB23" s="301">
        <v>192</v>
      </c>
      <c r="AC23" s="302">
        <f t="shared" si="8"/>
        <v>58.182</v>
      </c>
      <c r="AD23" s="303">
        <f t="shared" si="9"/>
        <v>14</v>
      </c>
      <c r="AE23" s="304"/>
      <c r="AF23" s="304"/>
      <c r="AG23" s="304"/>
      <c r="AH23" s="305">
        <f t="shared" si="10"/>
        <v>206.1</v>
      </c>
      <c r="AI23" s="302">
        <f t="shared" si="11"/>
        <v>62.455</v>
      </c>
      <c r="AJ23" s="304"/>
      <c r="AK23" s="63"/>
      <c r="AL23" s="61"/>
      <c r="AM23" s="1"/>
    </row>
    <row r="24" spans="1:38" s="62" customFormat="1" ht="39" customHeight="1">
      <c r="A24" s="292">
        <v>13</v>
      </c>
      <c r="B24" s="293">
        <v>303</v>
      </c>
      <c r="C24" s="294" t="s">
        <v>152</v>
      </c>
      <c r="D24" s="293">
        <v>10166573</v>
      </c>
      <c r="E24" s="295" t="s">
        <v>132</v>
      </c>
      <c r="F24" s="296" t="s">
        <v>773</v>
      </c>
      <c r="G24" s="294" t="s">
        <v>47</v>
      </c>
      <c r="H24" s="293" t="s">
        <v>774</v>
      </c>
      <c r="I24" s="296" t="s">
        <v>775</v>
      </c>
      <c r="J24" s="300" t="s">
        <v>877</v>
      </c>
      <c r="K24" s="307" t="s">
        <v>533</v>
      </c>
      <c r="L24" s="293" t="s">
        <v>83</v>
      </c>
      <c r="M24" s="293" t="s">
        <v>97</v>
      </c>
      <c r="N24" s="293" t="s">
        <v>62</v>
      </c>
      <c r="O24" s="300" t="s">
        <v>776</v>
      </c>
      <c r="P24" s="301">
        <v>205.5</v>
      </c>
      <c r="Q24" s="302">
        <f t="shared" si="0"/>
        <v>62.273</v>
      </c>
      <c r="R24" s="303">
        <f t="shared" si="1"/>
        <v>12</v>
      </c>
      <c r="S24" s="301">
        <v>194.5</v>
      </c>
      <c r="T24" s="302">
        <f t="shared" si="2"/>
        <v>58.939</v>
      </c>
      <c r="U24" s="303">
        <f t="shared" si="3"/>
        <v>13</v>
      </c>
      <c r="V24" s="301">
        <v>208</v>
      </c>
      <c r="W24" s="302">
        <f t="shared" si="4"/>
        <v>63.03</v>
      </c>
      <c r="X24" s="303">
        <f t="shared" si="5"/>
        <v>12</v>
      </c>
      <c r="Y24" s="301">
        <v>215.5</v>
      </c>
      <c r="Z24" s="302">
        <f t="shared" si="6"/>
        <v>65.303</v>
      </c>
      <c r="AA24" s="303">
        <f t="shared" si="7"/>
        <v>8</v>
      </c>
      <c r="AB24" s="301">
        <v>199.5</v>
      </c>
      <c r="AC24" s="302">
        <f t="shared" si="8"/>
        <v>60.455</v>
      </c>
      <c r="AD24" s="303">
        <f t="shared" si="9"/>
        <v>13</v>
      </c>
      <c r="AE24" s="304"/>
      <c r="AF24" s="304"/>
      <c r="AG24" s="304"/>
      <c r="AH24" s="305">
        <f t="shared" si="10"/>
        <v>204.6</v>
      </c>
      <c r="AI24" s="302">
        <f t="shared" si="11"/>
        <v>62</v>
      </c>
      <c r="AJ24" s="304"/>
      <c r="AK24" s="12"/>
      <c r="AL24" s="61"/>
    </row>
    <row r="25" spans="1:39" s="62" customFormat="1" ht="39" customHeight="1">
      <c r="A25" s="292">
        <v>14</v>
      </c>
      <c r="B25" s="293">
        <v>309</v>
      </c>
      <c r="C25" s="294" t="s">
        <v>152</v>
      </c>
      <c r="D25" s="293">
        <v>10179124</v>
      </c>
      <c r="E25" s="295" t="s">
        <v>678</v>
      </c>
      <c r="F25" s="296" t="s">
        <v>834</v>
      </c>
      <c r="G25" s="294" t="s">
        <v>438</v>
      </c>
      <c r="H25" s="297" t="s">
        <v>835</v>
      </c>
      <c r="I25" s="296" t="s">
        <v>836</v>
      </c>
      <c r="J25" s="298" t="s">
        <v>830</v>
      </c>
      <c r="K25" s="307" t="s">
        <v>863</v>
      </c>
      <c r="L25" s="293" t="s">
        <v>825</v>
      </c>
      <c r="M25" s="293" t="s">
        <v>210</v>
      </c>
      <c r="N25" s="307" t="s">
        <v>72</v>
      </c>
      <c r="O25" s="300" t="s">
        <v>837</v>
      </c>
      <c r="P25" s="301">
        <v>203</v>
      </c>
      <c r="Q25" s="302">
        <f t="shared" si="0"/>
        <v>61.515</v>
      </c>
      <c r="R25" s="303">
        <f t="shared" si="1"/>
        <v>14</v>
      </c>
      <c r="S25" s="301">
        <v>189.5</v>
      </c>
      <c r="T25" s="302">
        <f t="shared" si="2"/>
        <v>57.424</v>
      </c>
      <c r="U25" s="303">
        <f t="shared" si="3"/>
        <v>14</v>
      </c>
      <c r="V25" s="301">
        <v>206.5</v>
      </c>
      <c r="W25" s="302">
        <f t="shared" si="4"/>
        <v>62.576</v>
      </c>
      <c r="X25" s="303">
        <f t="shared" si="5"/>
        <v>14</v>
      </c>
      <c r="Y25" s="301">
        <v>202.5</v>
      </c>
      <c r="Z25" s="302">
        <f t="shared" si="6"/>
        <v>61.364</v>
      </c>
      <c r="AA25" s="303">
        <f t="shared" si="7"/>
        <v>14</v>
      </c>
      <c r="AB25" s="301">
        <v>203</v>
      </c>
      <c r="AC25" s="302">
        <f t="shared" si="8"/>
        <v>61.515</v>
      </c>
      <c r="AD25" s="303">
        <f t="shared" si="9"/>
        <v>12</v>
      </c>
      <c r="AE25" s="304"/>
      <c r="AF25" s="304"/>
      <c r="AG25" s="304"/>
      <c r="AH25" s="305">
        <f t="shared" si="10"/>
        <v>200.9</v>
      </c>
      <c r="AI25" s="302">
        <f t="shared" si="11"/>
        <v>60.879</v>
      </c>
      <c r="AJ25" s="304"/>
      <c r="AK25" s="63"/>
      <c r="AL25" s="61"/>
      <c r="AM25" s="1"/>
    </row>
    <row r="26" spans="1:38" s="62" customFormat="1" ht="39" customHeight="1">
      <c r="A26" s="292">
        <v>15</v>
      </c>
      <c r="B26" s="293">
        <v>313</v>
      </c>
      <c r="C26" s="294" t="s">
        <v>152</v>
      </c>
      <c r="D26" s="293">
        <v>10151552</v>
      </c>
      <c r="E26" s="295" t="s">
        <v>265</v>
      </c>
      <c r="F26" s="296" t="s">
        <v>838</v>
      </c>
      <c r="G26" s="294" t="s">
        <v>438</v>
      </c>
      <c r="H26" s="297" t="s">
        <v>839</v>
      </c>
      <c r="I26" s="296" t="s">
        <v>840</v>
      </c>
      <c r="J26" s="298" t="s">
        <v>477</v>
      </c>
      <c r="K26" s="307" t="s">
        <v>350</v>
      </c>
      <c r="L26" s="293" t="s">
        <v>825</v>
      </c>
      <c r="M26" s="293" t="s">
        <v>431</v>
      </c>
      <c r="N26" s="307" t="s">
        <v>455</v>
      </c>
      <c r="O26" s="300" t="s">
        <v>449</v>
      </c>
      <c r="P26" s="301">
        <v>199.5</v>
      </c>
      <c r="Q26" s="302">
        <f t="shared" si="0"/>
        <v>60.455</v>
      </c>
      <c r="R26" s="303">
        <f t="shared" si="1"/>
        <v>15</v>
      </c>
      <c r="S26" s="301">
        <v>185</v>
      </c>
      <c r="T26" s="302">
        <f t="shared" si="2"/>
        <v>56.061</v>
      </c>
      <c r="U26" s="303">
        <f t="shared" si="3"/>
        <v>15</v>
      </c>
      <c r="V26" s="301">
        <v>199</v>
      </c>
      <c r="W26" s="302">
        <f t="shared" si="4"/>
        <v>60.303</v>
      </c>
      <c r="X26" s="303">
        <f t="shared" si="5"/>
        <v>15</v>
      </c>
      <c r="Y26" s="301">
        <v>192.5</v>
      </c>
      <c r="Z26" s="302">
        <f t="shared" si="6"/>
        <v>58.333</v>
      </c>
      <c r="AA26" s="303">
        <f t="shared" si="7"/>
        <v>15</v>
      </c>
      <c r="AB26" s="301">
        <v>185</v>
      </c>
      <c r="AC26" s="302">
        <f t="shared" si="8"/>
        <v>56.061</v>
      </c>
      <c r="AD26" s="303">
        <f t="shared" si="9"/>
        <v>15</v>
      </c>
      <c r="AE26" s="304"/>
      <c r="AF26" s="304"/>
      <c r="AG26" s="304"/>
      <c r="AH26" s="305">
        <f t="shared" si="10"/>
        <v>192.2</v>
      </c>
      <c r="AI26" s="302">
        <f t="shared" si="11"/>
        <v>58.242</v>
      </c>
      <c r="AJ26" s="304"/>
      <c r="AK26" s="12"/>
      <c r="AL26" s="61"/>
    </row>
    <row r="27" spans="2:34" s="50" customFormat="1" ht="33.75" customHeight="1">
      <c r="B27" s="82" t="s">
        <v>401</v>
      </c>
      <c r="C27" s="240"/>
      <c r="D27" s="241"/>
      <c r="E27" s="242"/>
      <c r="F27" s="243"/>
      <c r="G27" s="244"/>
      <c r="H27" s="245"/>
      <c r="I27" s="243"/>
      <c r="J27" s="242"/>
      <c r="K27" s="245"/>
      <c r="L27" s="245"/>
      <c r="M27" s="245"/>
      <c r="N27" s="245"/>
      <c r="O27" s="242"/>
      <c r="P27" s="246"/>
      <c r="Q27" s="247"/>
      <c r="R27" s="248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H27" s="41"/>
    </row>
    <row r="28" spans="1:34" s="62" customFormat="1" ht="19.5" customHeight="1">
      <c r="A28" s="71"/>
      <c r="B28" s="249"/>
      <c r="C28" s="71"/>
      <c r="D28" s="65"/>
      <c r="E28" s="71"/>
      <c r="F28" s="71"/>
      <c r="G28" s="66"/>
      <c r="H28" s="72" t="s">
        <v>292</v>
      </c>
      <c r="J28" s="72"/>
      <c r="K28" s="72"/>
      <c r="L28" s="72"/>
      <c r="M28" s="72"/>
      <c r="N28" s="72"/>
      <c r="O28" s="72"/>
      <c r="R28" s="67"/>
      <c r="S28" s="67"/>
      <c r="AH28" s="41"/>
    </row>
    <row r="29" spans="2:38" ht="19.5">
      <c r="B29" s="68"/>
      <c r="C29" s="68"/>
      <c r="D29" s="177"/>
      <c r="E29" s="68"/>
      <c r="F29" s="68"/>
      <c r="G29" s="177"/>
      <c r="H29" s="177"/>
      <c r="I29" s="177"/>
      <c r="J29" s="177"/>
      <c r="K29" s="400"/>
      <c r="L29" s="400"/>
      <c r="M29" s="400"/>
      <c r="N29" s="400"/>
      <c r="O29" s="400"/>
      <c r="R29" s="44"/>
      <c r="S29" s="44"/>
      <c r="AK29" s="41"/>
      <c r="AL29" s="41"/>
    </row>
    <row r="30" spans="16:33" ht="15">
      <c r="P30" s="250"/>
      <c r="Q30" s="247"/>
      <c r="R30" s="251"/>
      <c r="S30" s="61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6:33" ht="15">
      <c r="P31" s="252"/>
      <c r="Q31" s="250"/>
      <c r="R31" s="253"/>
      <c r="S31" s="252"/>
      <c r="T31" s="250"/>
      <c r="U31" s="253"/>
      <c r="V31" s="252"/>
      <c r="W31" s="250"/>
      <c r="X31" s="253"/>
      <c r="Y31" s="252"/>
      <c r="Z31" s="250"/>
      <c r="AA31" s="253"/>
      <c r="AB31" s="252"/>
      <c r="AC31" s="250"/>
      <c r="AD31" s="253"/>
      <c r="AE31" s="254"/>
      <c r="AF31" s="254"/>
      <c r="AG31" s="254"/>
    </row>
    <row r="32" spans="16:33" ht="15">
      <c r="P32" s="72"/>
      <c r="Q32" s="72"/>
      <c r="R32" s="72"/>
      <c r="S32" s="7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</sheetData>
  <sheetProtection/>
  <mergeCells count="38">
    <mergeCell ref="K29:O29"/>
    <mergeCell ref="V10:X10"/>
    <mergeCell ref="Y10:AA10"/>
    <mergeCell ref="AB10:AD10"/>
    <mergeCell ref="AE10:AE11"/>
    <mergeCell ref="L10:L11"/>
    <mergeCell ref="M10:M11"/>
    <mergeCell ref="N10:N11"/>
    <mergeCell ref="O10:O11"/>
    <mergeCell ref="P10:R10"/>
    <mergeCell ref="S10:U10"/>
    <mergeCell ref="G7:L7"/>
    <mergeCell ref="M7:R7"/>
    <mergeCell ref="G8:L8"/>
    <mergeCell ref="M8:R8"/>
    <mergeCell ref="F10:F11"/>
    <mergeCell ref="G10:G11"/>
    <mergeCell ref="H10:H11"/>
    <mergeCell ref="I10:I11"/>
    <mergeCell ref="J10:J11"/>
    <mergeCell ref="AI9:AJ9"/>
    <mergeCell ref="A10:A11"/>
    <mergeCell ref="B10:B11"/>
    <mergeCell ref="C10:C11"/>
    <mergeCell ref="D10:D11"/>
    <mergeCell ref="E10:E11"/>
    <mergeCell ref="K10:K11"/>
    <mergeCell ref="AH10:AH11"/>
    <mergeCell ref="AI10:AI11"/>
    <mergeCell ref="AJ10:AJ11"/>
    <mergeCell ref="AF10:AF11"/>
    <mergeCell ref="AG10:AG11"/>
    <mergeCell ref="A1:AJ1"/>
    <mergeCell ref="A2:AJ2"/>
    <mergeCell ref="A4:AJ4"/>
    <mergeCell ref="A5:AJ5"/>
    <mergeCell ref="G6:L6"/>
    <mergeCell ref="M6:R6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"/>
  <sheetViews>
    <sheetView view="pageBreakPreview" zoomScale="75" zoomScaleNormal="75" zoomScaleSheetLayoutView="75" zoomScalePageLayoutView="0" workbookViewId="0" topLeftCell="A9">
      <selection activeCell="AI13" sqref="AI13:AI19"/>
    </sheetView>
  </sheetViews>
  <sheetFormatPr defaultColWidth="9.00390625" defaultRowHeight="12.75"/>
  <cols>
    <col min="1" max="1" width="4.625" style="41" customWidth="1"/>
    <col min="2" max="2" width="5.00390625" style="41" customWidth="1"/>
    <col min="3" max="3" width="6.125" style="41" hidden="1" customWidth="1"/>
    <col min="4" max="4" width="13.25390625" style="41" hidden="1" customWidth="1"/>
    <col min="5" max="5" width="9.625" style="41" customWidth="1"/>
    <col min="6" max="6" width="15.125" style="41" customWidth="1"/>
    <col min="7" max="7" width="5.125" style="41" customWidth="1"/>
    <col min="8" max="8" width="14.00390625" style="41" hidden="1" customWidth="1"/>
    <col min="9" max="9" width="16.25390625" style="41" customWidth="1"/>
    <col min="10" max="10" width="12.875" style="41" customWidth="1"/>
    <col min="11" max="11" width="10.375" style="41" customWidth="1"/>
    <col min="12" max="12" width="11.625" style="41" customWidth="1"/>
    <col min="13" max="13" width="7.125" style="41" customWidth="1"/>
    <col min="14" max="14" width="9.625" style="41" customWidth="1"/>
    <col min="15" max="15" width="10.125" style="41" customWidth="1"/>
    <col min="16" max="16" width="7.00390625" style="41" customWidth="1"/>
    <col min="17" max="17" width="8.875" style="41" customWidth="1"/>
    <col min="18" max="18" width="3.75390625" style="41" customWidth="1"/>
    <col min="19" max="19" width="7.25390625" style="41" customWidth="1"/>
    <col min="20" max="20" width="8.875" style="41" customWidth="1"/>
    <col min="21" max="21" width="3.75390625" style="41" customWidth="1"/>
    <col min="22" max="22" width="7.00390625" style="41" customWidth="1"/>
    <col min="23" max="23" width="9.375" style="41" customWidth="1"/>
    <col min="24" max="24" width="3.875" style="41" customWidth="1"/>
    <col min="25" max="25" width="7.00390625" style="41" customWidth="1"/>
    <col min="26" max="26" width="9.375" style="41" customWidth="1"/>
    <col min="27" max="27" width="3.875" style="41" customWidth="1"/>
    <col min="28" max="28" width="7.125" style="41" customWidth="1"/>
    <col min="29" max="29" width="8.875" style="41" customWidth="1"/>
    <col min="30" max="30" width="3.75390625" style="41" customWidth="1"/>
    <col min="31" max="32" width="2.875" style="41" customWidth="1"/>
    <col min="33" max="33" width="6.25390625" style="41" customWidth="1"/>
    <col min="34" max="34" width="7.75390625" style="41" customWidth="1"/>
    <col min="35" max="35" width="11.875" style="41" bestFit="1" customWidth="1"/>
    <col min="36" max="36" width="8.75390625" style="41" customWidth="1"/>
    <col min="37" max="37" width="28.25390625" style="44" customWidth="1"/>
    <col min="38" max="38" width="11.00390625" style="44" customWidth="1"/>
    <col min="39" max="16384" width="9.125" style="41" customWidth="1"/>
  </cols>
  <sheetData>
    <row r="1" spans="1:52" ht="29.25" customHeight="1">
      <c r="A1" s="381" t="s">
        <v>383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.75" customHeight="1">
      <c r="A2" s="381" t="s">
        <v>364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38" s="43" customFormat="1" ht="24" customHeight="1">
      <c r="A4" s="392" t="s">
        <v>384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42"/>
      <c r="AL4" s="42"/>
    </row>
    <row r="5" spans="1:36" ht="18.75" customHeight="1">
      <c r="A5" s="393" t="s">
        <v>385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4:38" ht="15" customHeight="1">
      <c r="D6" s="45"/>
      <c r="F6" s="46" t="s">
        <v>386</v>
      </c>
      <c r="G6" s="401" t="s">
        <v>920</v>
      </c>
      <c r="H6" s="401"/>
      <c r="I6" s="401"/>
      <c r="J6" s="401"/>
      <c r="K6" s="401"/>
      <c r="L6" s="401"/>
      <c r="M6" s="401" t="s">
        <v>922</v>
      </c>
      <c r="N6" s="401"/>
      <c r="O6" s="401"/>
      <c r="P6" s="401"/>
      <c r="Q6" s="401"/>
      <c r="R6" s="401"/>
      <c r="AL6" s="48"/>
    </row>
    <row r="7" spans="1:38" s="50" customFormat="1" ht="20.25" customHeight="1">
      <c r="A7" s="49"/>
      <c r="D7" s="45"/>
      <c r="F7" s="45"/>
      <c r="G7" s="401" t="s">
        <v>923</v>
      </c>
      <c r="H7" s="401"/>
      <c r="I7" s="401"/>
      <c r="J7" s="401"/>
      <c r="K7" s="401"/>
      <c r="L7" s="401"/>
      <c r="M7" s="401" t="s">
        <v>946</v>
      </c>
      <c r="N7" s="401"/>
      <c r="O7" s="401"/>
      <c r="P7" s="401"/>
      <c r="Q7" s="401"/>
      <c r="R7" s="401"/>
      <c r="S7" s="52"/>
      <c r="T7" s="52"/>
      <c r="U7" s="52"/>
      <c r="V7" s="52"/>
      <c r="Y7" s="52"/>
      <c r="AB7" s="52"/>
      <c r="AC7" s="52"/>
      <c r="AD7" s="52"/>
      <c r="AK7" s="54"/>
      <c r="AL7" s="48"/>
    </row>
    <row r="8" spans="7:38" s="50" customFormat="1" ht="20.25" customHeight="1">
      <c r="G8" s="401"/>
      <c r="H8" s="401"/>
      <c r="I8" s="401"/>
      <c r="J8" s="401"/>
      <c r="K8" s="401"/>
      <c r="L8" s="401"/>
      <c r="M8" s="401" t="s">
        <v>921</v>
      </c>
      <c r="N8" s="401"/>
      <c r="O8" s="401"/>
      <c r="P8" s="401"/>
      <c r="Q8" s="401"/>
      <c r="R8" s="401"/>
      <c r="S8" s="52"/>
      <c r="T8" s="52"/>
      <c r="U8" s="52"/>
      <c r="V8" s="52"/>
      <c r="Y8" s="52"/>
      <c r="AB8" s="52"/>
      <c r="AC8" s="52"/>
      <c r="AD8" s="52"/>
      <c r="AK8" s="44"/>
      <c r="AL8" s="48"/>
    </row>
    <row r="9" spans="7:38" s="50" customFormat="1" ht="20.25" customHeight="1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C9" s="52"/>
      <c r="AD9" s="52"/>
      <c r="AK9" s="54"/>
      <c r="AL9" s="48"/>
    </row>
    <row r="10" spans="1:38" s="60" customFormat="1" ht="15" customHeight="1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D10" s="57"/>
      <c r="AE10" s="70"/>
      <c r="AF10" s="70"/>
      <c r="AG10" s="70"/>
      <c r="AH10" s="70"/>
      <c r="AI10" s="388" t="s">
        <v>911</v>
      </c>
      <c r="AJ10" s="388"/>
      <c r="AK10" s="13"/>
      <c r="AL10" s="48"/>
    </row>
    <row r="11" spans="1:38" ht="24.75" customHeight="1">
      <c r="A11" s="390" t="s">
        <v>400</v>
      </c>
      <c r="B11" s="390" t="s">
        <v>29</v>
      </c>
      <c r="C11" s="390" t="s">
        <v>30</v>
      </c>
      <c r="D11" s="390" t="s">
        <v>31</v>
      </c>
      <c r="E11" s="390" t="s">
        <v>32</v>
      </c>
      <c r="F11" s="395" t="s">
        <v>33</v>
      </c>
      <c r="G11" s="390" t="s">
        <v>34</v>
      </c>
      <c r="H11" s="390" t="s">
        <v>35</v>
      </c>
      <c r="I11" s="395" t="s">
        <v>387</v>
      </c>
      <c r="J11" s="395" t="s">
        <v>37</v>
      </c>
      <c r="K11" s="395" t="s">
        <v>38</v>
      </c>
      <c r="L11" s="395" t="s">
        <v>39</v>
      </c>
      <c r="M11" s="395" t="s">
        <v>40</v>
      </c>
      <c r="N11" s="402" t="s">
        <v>41</v>
      </c>
      <c r="O11" s="395" t="s">
        <v>382</v>
      </c>
      <c r="P11" s="394" t="s">
        <v>388</v>
      </c>
      <c r="Q11" s="394"/>
      <c r="R11" s="394"/>
      <c r="S11" s="394" t="s">
        <v>389</v>
      </c>
      <c r="T11" s="394"/>
      <c r="U11" s="394"/>
      <c r="V11" s="402" t="s">
        <v>390</v>
      </c>
      <c r="W11" s="402"/>
      <c r="X11" s="402"/>
      <c r="Y11" s="394" t="s">
        <v>391</v>
      </c>
      <c r="Z11" s="394"/>
      <c r="AA11" s="394"/>
      <c r="AB11" s="394" t="s">
        <v>392</v>
      </c>
      <c r="AC11" s="394"/>
      <c r="AD11" s="394"/>
      <c r="AE11" s="399" t="s">
        <v>393</v>
      </c>
      <c r="AF11" s="399" t="s">
        <v>394</v>
      </c>
      <c r="AG11" s="399" t="s">
        <v>395</v>
      </c>
      <c r="AH11" s="398" t="s">
        <v>396</v>
      </c>
      <c r="AI11" s="398" t="s">
        <v>397</v>
      </c>
      <c r="AJ11" s="399" t="s">
        <v>402</v>
      </c>
      <c r="AL11" s="48"/>
    </row>
    <row r="12" spans="1:38" ht="48" customHeight="1">
      <c r="A12" s="390"/>
      <c r="B12" s="390"/>
      <c r="C12" s="390"/>
      <c r="D12" s="390"/>
      <c r="E12" s="390"/>
      <c r="F12" s="395"/>
      <c r="G12" s="390"/>
      <c r="H12" s="390"/>
      <c r="I12" s="402"/>
      <c r="J12" s="395"/>
      <c r="K12" s="395"/>
      <c r="L12" s="395"/>
      <c r="M12" s="395"/>
      <c r="N12" s="402"/>
      <c r="O12" s="395"/>
      <c r="P12" s="73" t="s">
        <v>398</v>
      </c>
      <c r="Q12" s="73" t="s">
        <v>399</v>
      </c>
      <c r="R12" s="74" t="s">
        <v>400</v>
      </c>
      <c r="S12" s="73" t="s">
        <v>398</v>
      </c>
      <c r="T12" s="73" t="s">
        <v>399</v>
      </c>
      <c r="U12" s="74" t="s">
        <v>400</v>
      </c>
      <c r="V12" s="73" t="s">
        <v>398</v>
      </c>
      <c r="W12" s="73" t="s">
        <v>399</v>
      </c>
      <c r="X12" s="74" t="s">
        <v>400</v>
      </c>
      <c r="Y12" s="73" t="s">
        <v>398</v>
      </c>
      <c r="Z12" s="73" t="s">
        <v>399</v>
      </c>
      <c r="AA12" s="74" t="s">
        <v>400</v>
      </c>
      <c r="AB12" s="73" t="s">
        <v>398</v>
      </c>
      <c r="AC12" s="73" t="s">
        <v>399</v>
      </c>
      <c r="AD12" s="74" t="s">
        <v>400</v>
      </c>
      <c r="AE12" s="399"/>
      <c r="AF12" s="399"/>
      <c r="AG12" s="399"/>
      <c r="AH12" s="398"/>
      <c r="AI12" s="398"/>
      <c r="AJ12" s="399"/>
      <c r="AL12" s="48"/>
    </row>
    <row r="13" spans="1:38" s="62" customFormat="1" ht="37.5" customHeight="1">
      <c r="A13" s="75">
        <v>1</v>
      </c>
      <c r="B13" s="185">
        <v>108</v>
      </c>
      <c r="C13" s="185" t="s">
        <v>43</v>
      </c>
      <c r="D13" s="186">
        <v>10080582</v>
      </c>
      <c r="E13" s="187" t="s">
        <v>92</v>
      </c>
      <c r="F13" s="187" t="s">
        <v>138</v>
      </c>
      <c r="G13" s="185" t="s">
        <v>47</v>
      </c>
      <c r="H13" s="185" t="s">
        <v>479</v>
      </c>
      <c r="I13" s="188" t="s">
        <v>609</v>
      </c>
      <c r="J13" s="188" t="s">
        <v>551</v>
      </c>
      <c r="K13" s="186" t="s">
        <v>89</v>
      </c>
      <c r="L13" s="189" t="s">
        <v>301</v>
      </c>
      <c r="M13" s="186" t="s">
        <v>201</v>
      </c>
      <c r="N13" s="186" t="s">
        <v>62</v>
      </c>
      <c r="O13" s="188" t="s">
        <v>753</v>
      </c>
      <c r="P13" s="77">
        <v>237</v>
      </c>
      <c r="Q13" s="78">
        <f aca="true" t="shared" si="0" ref="Q13:Q19">ROUND(P13/3.4-IF($AE13=1,2,IF($AE13=2,3,0)),3)</f>
        <v>69.706</v>
      </c>
      <c r="R13" s="79">
        <f aca="true" t="shared" si="1" ref="R13:R19">RANK(Q13,Q$13:Q$19,0)</f>
        <v>1</v>
      </c>
      <c r="S13" s="77">
        <v>233</v>
      </c>
      <c r="T13" s="78">
        <f aca="true" t="shared" si="2" ref="T13:T19">ROUND(S13/3.4-IF($AE13=1,2,IF($AE13=2,3,0)),3)</f>
        <v>68.529</v>
      </c>
      <c r="U13" s="79">
        <f aca="true" t="shared" si="3" ref="U13:U19">RANK(T13,T$13:T$19,0)</f>
        <v>1</v>
      </c>
      <c r="V13" s="77">
        <v>227.5</v>
      </c>
      <c r="W13" s="78">
        <f aca="true" t="shared" si="4" ref="W13:W19">ROUND(V13/3.4-IF($AE13=1,2,IF($AE13=2,3,0)),3)</f>
        <v>66.912</v>
      </c>
      <c r="X13" s="79">
        <f aca="true" t="shared" si="5" ref="X13:X19">RANK(W13,W$13:W$19,0)</f>
        <v>2</v>
      </c>
      <c r="Y13" s="77">
        <v>231</v>
      </c>
      <c r="Z13" s="78">
        <f aca="true" t="shared" si="6" ref="Z13:Z19">ROUND(Y13/3.4-IF($AE13=1,2,IF($AE13=2,3,0)),3)</f>
        <v>67.941</v>
      </c>
      <c r="AA13" s="79">
        <f aca="true" t="shared" si="7" ref="AA13:AA19">RANK(Z13,Z$13:Z$19,0)</f>
        <v>1</v>
      </c>
      <c r="AB13" s="77">
        <v>238</v>
      </c>
      <c r="AC13" s="78">
        <f aca="true" t="shared" si="8" ref="AC13:AC19">ROUND(AB13/3.4-IF($AE13=1,2,IF($AE13=2,3,0)),3)</f>
        <v>70</v>
      </c>
      <c r="AD13" s="79">
        <f aca="true" t="shared" si="9" ref="AD13:AD19">RANK(AC13,AC$13:AC$19,0)</f>
        <v>1</v>
      </c>
      <c r="AE13" s="80"/>
      <c r="AF13" s="80"/>
      <c r="AG13" s="80"/>
      <c r="AH13" s="81">
        <f aca="true" t="shared" si="10" ref="AH13:AH19">(S13+V13+Y13+P13+AB13)/5</f>
        <v>233.3</v>
      </c>
      <c r="AI13" s="78">
        <f>ROUND(((T13+W13+Z13+Q13+AC13)/5)-((AF13*2)/3.8),3)</f>
        <v>68.618</v>
      </c>
      <c r="AJ13" s="80">
        <v>15000</v>
      </c>
      <c r="AK13" s="12"/>
      <c r="AL13" s="61"/>
    </row>
    <row r="14" spans="1:39" s="62" customFormat="1" ht="37.5" customHeight="1">
      <c r="A14" s="75">
        <v>2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77">
        <v>227.5</v>
      </c>
      <c r="Q14" s="78">
        <f t="shared" si="0"/>
        <v>66.912</v>
      </c>
      <c r="R14" s="79">
        <f t="shared" si="1"/>
        <v>2</v>
      </c>
      <c r="S14" s="77">
        <v>229</v>
      </c>
      <c r="T14" s="78">
        <f t="shared" si="2"/>
        <v>67.353</v>
      </c>
      <c r="U14" s="79">
        <f t="shared" si="3"/>
        <v>3</v>
      </c>
      <c r="V14" s="77">
        <v>237</v>
      </c>
      <c r="W14" s="78">
        <f t="shared" si="4"/>
        <v>69.706</v>
      </c>
      <c r="X14" s="79">
        <f t="shared" si="5"/>
        <v>1</v>
      </c>
      <c r="Y14" s="77">
        <v>229.5</v>
      </c>
      <c r="Z14" s="78">
        <f t="shared" si="6"/>
        <v>67.5</v>
      </c>
      <c r="AA14" s="79">
        <f t="shared" si="7"/>
        <v>2</v>
      </c>
      <c r="AB14" s="77">
        <v>230.5</v>
      </c>
      <c r="AC14" s="78">
        <f t="shared" si="8"/>
        <v>67.794</v>
      </c>
      <c r="AD14" s="79">
        <f t="shared" si="9"/>
        <v>2</v>
      </c>
      <c r="AE14" s="80"/>
      <c r="AF14" s="80"/>
      <c r="AG14" s="80"/>
      <c r="AH14" s="81">
        <f t="shared" si="10"/>
        <v>230.7</v>
      </c>
      <c r="AI14" s="78">
        <f>ROUND(((T14+W14+Z14+Q14+AC14)/5)-((AF14*2)/3.8),3)</f>
        <v>67.853</v>
      </c>
      <c r="AJ14" s="80">
        <v>12000</v>
      </c>
      <c r="AK14" s="63"/>
      <c r="AL14" s="61"/>
      <c r="AM14" s="1"/>
    </row>
    <row r="15" spans="1:38" s="62" customFormat="1" ht="37.5" customHeight="1">
      <c r="A15" s="75">
        <v>3</v>
      </c>
      <c r="B15" s="185">
        <v>105</v>
      </c>
      <c r="C15" s="185" t="s">
        <v>43</v>
      </c>
      <c r="D15" s="186">
        <v>10168355</v>
      </c>
      <c r="E15" s="187" t="s">
        <v>144</v>
      </c>
      <c r="F15" s="187" t="s">
        <v>747</v>
      </c>
      <c r="G15" s="185" t="s">
        <v>748</v>
      </c>
      <c r="H15" s="185" t="s">
        <v>755</v>
      </c>
      <c r="I15" s="188" t="s">
        <v>754</v>
      </c>
      <c r="J15" s="188" t="s">
        <v>808</v>
      </c>
      <c r="K15" s="192" t="s">
        <v>857</v>
      </c>
      <c r="L15" s="189" t="s">
        <v>301</v>
      </c>
      <c r="M15" s="186" t="s">
        <v>71</v>
      </c>
      <c r="N15" s="186" t="s">
        <v>130</v>
      </c>
      <c r="O15" s="188" t="s">
        <v>195</v>
      </c>
      <c r="P15" s="77">
        <v>222.5</v>
      </c>
      <c r="Q15" s="78">
        <f t="shared" si="0"/>
        <v>65.441</v>
      </c>
      <c r="R15" s="79">
        <f t="shared" si="1"/>
        <v>3</v>
      </c>
      <c r="S15" s="77">
        <v>229.5</v>
      </c>
      <c r="T15" s="78">
        <f t="shared" si="2"/>
        <v>67.5</v>
      </c>
      <c r="U15" s="79">
        <f t="shared" si="3"/>
        <v>2</v>
      </c>
      <c r="V15" s="77">
        <v>227.5</v>
      </c>
      <c r="W15" s="78">
        <f t="shared" si="4"/>
        <v>66.912</v>
      </c>
      <c r="X15" s="79">
        <f t="shared" si="5"/>
        <v>2</v>
      </c>
      <c r="Y15" s="77">
        <v>221</v>
      </c>
      <c r="Z15" s="78">
        <f t="shared" si="6"/>
        <v>65</v>
      </c>
      <c r="AA15" s="79">
        <f t="shared" si="7"/>
        <v>3</v>
      </c>
      <c r="AB15" s="77">
        <v>225.5</v>
      </c>
      <c r="AC15" s="78">
        <f t="shared" si="8"/>
        <v>66.324</v>
      </c>
      <c r="AD15" s="79">
        <f t="shared" si="9"/>
        <v>4</v>
      </c>
      <c r="AE15" s="80"/>
      <c r="AF15" s="80"/>
      <c r="AG15" s="80"/>
      <c r="AH15" s="81">
        <f t="shared" si="10"/>
        <v>225.2</v>
      </c>
      <c r="AI15" s="78">
        <f>ROUND(((T15+W15+Z15+Q15+AC15)/5)-((AF15*2)/3.8),3)</f>
        <v>66.235</v>
      </c>
      <c r="AJ15" s="80">
        <v>9000</v>
      </c>
      <c r="AK15" s="12"/>
      <c r="AL15" s="61"/>
    </row>
    <row r="16" spans="1:38" s="62" customFormat="1" ht="37.5" customHeight="1">
      <c r="A16" s="75">
        <v>4</v>
      </c>
      <c r="B16" s="185">
        <v>102</v>
      </c>
      <c r="C16" s="185" t="s">
        <v>43</v>
      </c>
      <c r="D16" s="190">
        <v>10070215</v>
      </c>
      <c r="E16" s="191" t="s">
        <v>265</v>
      </c>
      <c r="F16" s="191" t="s">
        <v>872</v>
      </c>
      <c r="G16" s="190" t="s">
        <v>47</v>
      </c>
      <c r="H16" s="192" t="s">
        <v>846</v>
      </c>
      <c r="I16" s="193" t="s">
        <v>847</v>
      </c>
      <c r="J16" s="194" t="s">
        <v>223</v>
      </c>
      <c r="K16" s="192" t="s">
        <v>350</v>
      </c>
      <c r="L16" s="186" t="s">
        <v>52</v>
      </c>
      <c r="M16" s="192" t="s">
        <v>309</v>
      </c>
      <c r="N16" s="192" t="s">
        <v>437</v>
      </c>
      <c r="O16" s="195" t="s">
        <v>738</v>
      </c>
      <c r="P16" s="77">
        <v>209.5</v>
      </c>
      <c r="Q16" s="78">
        <f t="shared" si="0"/>
        <v>61.618</v>
      </c>
      <c r="R16" s="79">
        <f t="shared" si="1"/>
        <v>6</v>
      </c>
      <c r="S16" s="77">
        <v>225.5</v>
      </c>
      <c r="T16" s="78">
        <f t="shared" si="2"/>
        <v>66.324</v>
      </c>
      <c r="U16" s="79">
        <f t="shared" si="3"/>
        <v>4</v>
      </c>
      <c r="V16" s="77">
        <v>222.5</v>
      </c>
      <c r="W16" s="78">
        <f t="shared" si="4"/>
        <v>65.441</v>
      </c>
      <c r="X16" s="79">
        <f t="shared" si="5"/>
        <v>4</v>
      </c>
      <c r="Y16" s="77">
        <v>210.5</v>
      </c>
      <c r="Z16" s="78">
        <f t="shared" si="6"/>
        <v>61.912</v>
      </c>
      <c r="AA16" s="79">
        <f t="shared" si="7"/>
        <v>5</v>
      </c>
      <c r="AB16" s="77">
        <v>228.5</v>
      </c>
      <c r="AC16" s="78">
        <f t="shared" si="8"/>
        <v>67.206</v>
      </c>
      <c r="AD16" s="79">
        <f t="shared" si="9"/>
        <v>3</v>
      </c>
      <c r="AE16" s="80"/>
      <c r="AF16" s="80"/>
      <c r="AG16" s="80"/>
      <c r="AH16" s="81">
        <f t="shared" si="10"/>
        <v>219.3</v>
      </c>
      <c r="AI16" s="78">
        <f>ROUND(((T16+W16+Z16+Q16+AC16)/5)-((AF16*2)/3.8),3)</f>
        <v>64.5</v>
      </c>
      <c r="AJ16" s="80">
        <v>6000</v>
      </c>
      <c r="AK16" s="12"/>
      <c r="AL16" s="61"/>
    </row>
    <row r="17" spans="1:38" s="62" customFormat="1" ht="37.5" customHeight="1">
      <c r="A17" s="75">
        <v>5</v>
      </c>
      <c r="B17" s="185">
        <v>100</v>
      </c>
      <c r="C17" s="185" t="s">
        <v>43</v>
      </c>
      <c r="D17" s="190">
        <v>10140751</v>
      </c>
      <c r="E17" s="191" t="s">
        <v>162</v>
      </c>
      <c r="F17" s="191" t="s">
        <v>739</v>
      </c>
      <c r="G17" s="190" t="s">
        <v>47</v>
      </c>
      <c r="H17" s="192" t="s">
        <v>740</v>
      </c>
      <c r="I17" s="193" t="s">
        <v>741</v>
      </c>
      <c r="J17" s="194" t="s">
        <v>742</v>
      </c>
      <c r="K17" s="192" t="s">
        <v>801</v>
      </c>
      <c r="L17" s="186" t="s">
        <v>52</v>
      </c>
      <c r="M17" s="192" t="s">
        <v>123</v>
      </c>
      <c r="N17" s="192" t="s">
        <v>455</v>
      </c>
      <c r="O17" s="195" t="s">
        <v>268</v>
      </c>
      <c r="P17" s="77">
        <v>215.5</v>
      </c>
      <c r="Q17" s="78">
        <f t="shared" si="0"/>
        <v>63.382</v>
      </c>
      <c r="R17" s="79">
        <f t="shared" si="1"/>
        <v>4</v>
      </c>
      <c r="S17" s="77">
        <v>209</v>
      </c>
      <c r="T17" s="78">
        <f t="shared" si="2"/>
        <v>61.471</v>
      </c>
      <c r="U17" s="79">
        <f t="shared" si="3"/>
        <v>6</v>
      </c>
      <c r="V17" s="77">
        <v>214</v>
      </c>
      <c r="W17" s="78">
        <f t="shared" si="4"/>
        <v>62.941</v>
      </c>
      <c r="X17" s="79">
        <f t="shared" si="5"/>
        <v>5</v>
      </c>
      <c r="Y17" s="77">
        <v>205</v>
      </c>
      <c r="Z17" s="78">
        <f t="shared" si="6"/>
        <v>60.294</v>
      </c>
      <c r="AA17" s="79">
        <f t="shared" si="7"/>
        <v>6</v>
      </c>
      <c r="AB17" s="77">
        <v>211.5</v>
      </c>
      <c r="AC17" s="78">
        <f t="shared" si="8"/>
        <v>62.206</v>
      </c>
      <c r="AD17" s="79">
        <f t="shared" si="9"/>
        <v>5</v>
      </c>
      <c r="AE17" s="80"/>
      <c r="AF17" s="80"/>
      <c r="AG17" s="80"/>
      <c r="AH17" s="81">
        <f t="shared" si="10"/>
        <v>211</v>
      </c>
      <c r="AI17" s="78">
        <f>ROUND(((T17+W17+Z17+Q17+AC17)/5)-((AF17*2)/3.8),3)</f>
        <v>62.059</v>
      </c>
      <c r="AJ17" s="80">
        <v>3000</v>
      </c>
      <c r="AK17" s="12"/>
      <c r="AL17" s="61"/>
    </row>
    <row r="18" spans="1:39" s="62" customFormat="1" ht="37.5" customHeight="1">
      <c r="A18" s="75">
        <v>6</v>
      </c>
      <c r="B18" s="185">
        <v>101</v>
      </c>
      <c r="C18" s="185" t="s">
        <v>43</v>
      </c>
      <c r="D18" s="190">
        <v>10140750</v>
      </c>
      <c r="E18" s="191" t="s">
        <v>743</v>
      </c>
      <c r="F18" s="191" t="s">
        <v>744</v>
      </c>
      <c r="G18" s="190" t="s">
        <v>47</v>
      </c>
      <c r="H18" s="192" t="s">
        <v>595</v>
      </c>
      <c r="I18" s="193" t="s">
        <v>871</v>
      </c>
      <c r="J18" s="194" t="s">
        <v>806</v>
      </c>
      <c r="K18" s="192" t="s">
        <v>89</v>
      </c>
      <c r="L18" s="186" t="s">
        <v>83</v>
      </c>
      <c r="M18" s="192" t="s">
        <v>456</v>
      </c>
      <c r="N18" s="192" t="s">
        <v>72</v>
      </c>
      <c r="O18" s="195" t="s">
        <v>520</v>
      </c>
      <c r="P18" s="77">
        <v>215.5</v>
      </c>
      <c r="Q18" s="78">
        <f t="shared" si="0"/>
        <v>63.382</v>
      </c>
      <c r="R18" s="79">
        <f t="shared" si="1"/>
        <v>4</v>
      </c>
      <c r="S18" s="77">
        <v>216.5</v>
      </c>
      <c r="T18" s="78">
        <f t="shared" si="2"/>
        <v>63.676</v>
      </c>
      <c r="U18" s="79">
        <f t="shared" si="3"/>
        <v>5</v>
      </c>
      <c r="V18" s="77">
        <v>202</v>
      </c>
      <c r="W18" s="78">
        <f t="shared" si="4"/>
        <v>59.412</v>
      </c>
      <c r="X18" s="79">
        <f t="shared" si="5"/>
        <v>7</v>
      </c>
      <c r="Y18" s="77">
        <v>212.5</v>
      </c>
      <c r="Z18" s="78">
        <f t="shared" si="6"/>
        <v>62.5</v>
      </c>
      <c r="AA18" s="79">
        <f t="shared" si="7"/>
        <v>4</v>
      </c>
      <c r="AB18" s="77">
        <v>207</v>
      </c>
      <c r="AC18" s="78">
        <f t="shared" si="8"/>
        <v>60.882</v>
      </c>
      <c r="AD18" s="79">
        <f t="shared" si="9"/>
        <v>7</v>
      </c>
      <c r="AE18" s="80"/>
      <c r="AF18" s="80"/>
      <c r="AG18" s="80"/>
      <c r="AH18" s="81">
        <f t="shared" si="10"/>
        <v>210.7</v>
      </c>
      <c r="AI18" s="78">
        <v>61.971</v>
      </c>
      <c r="AJ18" s="80"/>
      <c r="AK18" s="63"/>
      <c r="AL18" s="61"/>
      <c r="AM18" s="1"/>
    </row>
    <row r="19" spans="1:39" s="62" customFormat="1" ht="37.5" customHeight="1">
      <c r="A19" s="75">
        <v>7</v>
      </c>
      <c r="B19" s="186">
        <v>106</v>
      </c>
      <c r="C19" s="185" t="s">
        <v>43</v>
      </c>
      <c r="D19" s="186">
        <v>10078500</v>
      </c>
      <c r="E19" s="187" t="s">
        <v>132</v>
      </c>
      <c r="F19" s="187" t="s">
        <v>133</v>
      </c>
      <c r="G19" s="185" t="s">
        <v>47</v>
      </c>
      <c r="H19" s="198" t="s">
        <v>509</v>
      </c>
      <c r="I19" s="196" t="s">
        <v>856</v>
      </c>
      <c r="J19" s="197" t="s">
        <v>805</v>
      </c>
      <c r="K19" s="186" t="s">
        <v>128</v>
      </c>
      <c r="L19" s="186" t="s">
        <v>825</v>
      </c>
      <c r="M19" s="186" t="s">
        <v>504</v>
      </c>
      <c r="N19" s="186" t="s">
        <v>62</v>
      </c>
      <c r="O19" s="188" t="s">
        <v>810</v>
      </c>
      <c r="P19" s="77">
        <v>168</v>
      </c>
      <c r="Q19" s="78">
        <f t="shared" si="0"/>
        <v>49.412</v>
      </c>
      <c r="R19" s="79">
        <f t="shared" si="1"/>
        <v>7</v>
      </c>
      <c r="S19" s="77">
        <v>201.5</v>
      </c>
      <c r="T19" s="78">
        <f t="shared" si="2"/>
        <v>59.265</v>
      </c>
      <c r="U19" s="79">
        <f t="shared" si="3"/>
        <v>7</v>
      </c>
      <c r="V19" s="77">
        <v>205.5</v>
      </c>
      <c r="W19" s="78">
        <f t="shared" si="4"/>
        <v>60.441</v>
      </c>
      <c r="X19" s="79">
        <f t="shared" si="5"/>
        <v>6</v>
      </c>
      <c r="Y19" s="77">
        <v>185.5</v>
      </c>
      <c r="Z19" s="78">
        <f t="shared" si="6"/>
        <v>54.559</v>
      </c>
      <c r="AA19" s="79">
        <f t="shared" si="7"/>
        <v>7</v>
      </c>
      <c r="AB19" s="77">
        <v>208</v>
      </c>
      <c r="AC19" s="78">
        <f t="shared" si="8"/>
        <v>61.176</v>
      </c>
      <c r="AD19" s="79">
        <f t="shared" si="9"/>
        <v>6</v>
      </c>
      <c r="AE19" s="80"/>
      <c r="AF19" s="80"/>
      <c r="AG19" s="80"/>
      <c r="AH19" s="81">
        <f t="shared" si="10"/>
        <v>193.7</v>
      </c>
      <c r="AI19" s="78">
        <f>ROUND(((T19+W19+Z19+Q19+AC19)/5)-((AF19*2)/3.8),3)</f>
        <v>56.971</v>
      </c>
      <c r="AJ19" s="80"/>
      <c r="AK19" s="63"/>
      <c r="AL19" s="61"/>
      <c r="AM19" s="1"/>
    </row>
    <row r="20" spans="1:38" s="62" customFormat="1" ht="19.5" customHeight="1">
      <c r="A20" s="71"/>
      <c r="B20" s="71"/>
      <c r="C20" s="71"/>
      <c r="D20" s="65"/>
      <c r="E20" s="71"/>
      <c r="F20" s="71"/>
      <c r="G20" s="66"/>
      <c r="H20" s="72" t="s">
        <v>292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AK20" s="67"/>
      <c r="AL20" s="67"/>
    </row>
    <row r="21" spans="1:15" ht="19.5">
      <c r="A21" s="82" t="s">
        <v>401</v>
      </c>
      <c r="B21" s="68"/>
      <c r="C21" s="68"/>
      <c r="D21" s="69"/>
      <c r="E21" s="68"/>
      <c r="F21" s="68"/>
      <c r="G21" s="69"/>
      <c r="H21" s="69"/>
      <c r="I21" s="69"/>
      <c r="J21" s="69"/>
      <c r="K21" s="400"/>
      <c r="L21" s="400"/>
      <c r="M21" s="400"/>
      <c r="N21" s="400"/>
      <c r="O21" s="400"/>
    </row>
  </sheetData>
  <sheetProtection/>
  <mergeCells count="38">
    <mergeCell ref="G6:L6"/>
    <mergeCell ref="M6:R6"/>
    <mergeCell ref="G7:L7"/>
    <mergeCell ref="M7:R7"/>
    <mergeCell ref="G8:L8"/>
    <mergeCell ref="M8:R8"/>
    <mergeCell ref="K21:O21"/>
    <mergeCell ref="AI10:AJ10"/>
    <mergeCell ref="Y11:AA11"/>
    <mergeCell ref="AB11:AD11"/>
    <mergeCell ref="AE11:AE12"/>
    <mergeCell ref="AF11:AF12"/>
    <mergeCell ref="AG11:AG12"/>
    <mergeCell ref="AH11:AH12"/>
    <mergeCell ref="S11:U11"/>
    <mergeCell ref="V11:X11"/>
    <mergeCell ref="AI11:AI12"/>
    <mergeCell ref="AJ11:AJ12"/>
    <mergeCell ref="M11:M12"/>
    <mergeCell ref="N11:N12"/>
    <mergeCell ref="O11:O12"/>
    <mergeCell ref="P11:R11"/>
    <mergeCell ref="A11:A12"/>
    <mergeCell ref="B11:B12"/>
    <mergeCell ref="C11:C12"/>
    <mergeCell ref="D11:D12"/>
    <mergeCell ref="A1:AJ1"/>
    <mergeCell ref="A2:AJ2"/>
    <mergeCell ref="A4:AJ4"/>
    <mergeCell ref="A5:AJ5"/>
    <mergeCell ref="I11:I12"/>
    <mergeCell ref="J11:J12"/>
    <mergeCell ref="K11:K12"/>
    <mergeCell ref="L11:L12"/>
    <mergeCell ref="E11:E12"/>
    <mergeCell ref="F11:F12"/>
    <mergeCell ref="G11:G12"/>
    <mergeCell ref="H11:H12"/>
  </mergeCells>
  <hyperlinks>
    <hyperlink ref="D14" r:id="rId1" display="https://data.fei.org/person/Detail.aspx?personFeiID=10168355"/>
    <hyperlink ref="D15" r:id="rId2" display="https://data.fei.org/person/Detail.aspx?personFeiID=10168355"/>
  </hyperlinks>
  <printOptions/>
  <pageMargins left="0.25" right="0.25" top="0.75" bottom="0.75" header="0.3" footer="0.3"/>
  <pageSetup fitToHeight="0" fitToWidth="1" horizontalDpi="600" verticalDpi="600" orientation="landscape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2018-10-07T12:03:58Z</cp:lastPrinted>
  <dcterms:created xsi:type="dcterms:W3CDTF">2016-05-19T11:51:30Z</dcterms:created>
  <dcterms:modified xsi:type="dcterms:W3CDTF">2018-10-09T12:50:01Z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