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685" tabRatio="905" activeTab="0"/>
  </bookViews>
  <sheets>
    <sheet name="МЛ" sheetId="1" r:id="rId1"/>
    <sheet name="мл5 предв" sheetId="2" r:id="rId2"/>
    <sheet name="мл6 предв" sheetId="3" r:id="rId3"/>
    <sheet name="КПпони" sheetId="4" r:id="rId4"/>
    <sheet name="ППд В" sheetId="5" r:id="rId5"/>
    <sheet name="мл5 фин" sheetId="6" r:id="rId6"/>
    <sheet name="мл6 фин" sheetId="7" r:id="rId7"/>
    <sheet name="КПюн" sheetId="8" r:id="rId8"/>
    <sheet name="КПюр" sheetId="9" r:id="rId9"/>
    <sheet name="МП" sheetId="10" r:id="rId10"/>
    <sheet name="ЛПпони" sheetId="11" r:id="rId11"/>
    <sheet name="КПд" sheetId="12" r:id="rId12"/>
    <sheet name="ЛПюн" sheetId="13" r:id="rId13"/>
    <sheet name="ЛПюр" sheetId="14" r:id="rId14"/>
    <sheet name="СП1" sheetId="15" r:id="rId15"/>
    <sheet name="ЛПд" sheetId="16" r:id="rId16"/>
    <sheet name="КЮРюн" sheetId="17" r:id="rId17"/>
    <sheet name="КЮРюр" sheetId="18" r:id="rId18"/>
    <sheet name="КЮР СП1" sheetId="19" r:id="rId19"/>
    <sheet name="Абс д" sheetId="20" r:id="rId20"/>
    <sheet name="Абс юн" sheetId="21" r:id="rId21"/>
    <sheet name="Абс юр" sheetId="22" r:id="rId22"/>
    <sheet name="Абс вз" sheetId="23" r:id="rId23"/>
  </sheets>
  <definedNames>
    <definedName name="_xlnm.Print_Area" localSheetId="22">'Абс вз'!$A$1:$S$24</definedName>
    <definedName name="_xlnm.Print_Area" localSheetId="19">'Абс д'!$A$1:$S$27</definedName>
    <definedName name="_xlnm.Print_Area" localSheetId="20">'Абс юн'!$A$1:$S$22</definedName>
    <definedName name="_xlnm.Print_Area" localSheetId="21">'Абс юр'!$A$1:$S$19</definedName>
    <definedName name="_xlnm.Print_Area" localSheetId="11">'КПд'!$A$1:$AC$29</definedName>
    <definedName name="_xlnm.Print_Area" localSheetId="3">'КПпони'!$A$1:$AC$14</definedName>
    <definedName name="_xlnm.Print_Area" localSheetId="7">'КПюн'!$A$1:$AJ$28</definedName>
    <definedName name="_xlnm.Print_Area" localSheetId="8">'КПюр'!$A$1:$AJ$27</definedName>
    <definedName name="_xlnm.Print_Area" localSheetId="15">'ЛПд'!$A$1:$AC$27</definedName>
    <definedName name="_xlnm.Print_Area" localSheetId="10">'ЛПпони'!$A$1:$AC$14</definedName>
    <definedName name="_xlnm.Print_Area" localSheetId="12">'ЛПюн'!$A$1:$AD$28</definedName>
    <definedName name="_xlnm.Print_Area" localSheetId="13">'ЛПюр'!$A$1:$AJ$27</definedName>
    <definedName name="_xlnm.Print_Area" localSheetId="0">'МЛ'!$A$1:$P$86</definedName>
    <definedName name="_xlnm.Print_Area" localSheetId="9">'МП'!$A$1:$AJ$33</definedName>
    <definedName name="_xlnm.Print_Area" localSheetId="4">'ППд В'!$A$1:$AI$29</definedName>
    <definedName name="_xlnm.Print_Area" localSheetId="14">'СП1'!$A$1:$AJ$32</definedName>
  </definedNames>
  <calcPr fullCalcOnLoad="1"/>
</workbook>
</file>

<file path=xl/sharedStrings.xml><?xml version="1.0" encoding="utf-8"?>
<sst xmlns="http://schemas.openxmlformats.org/spreadsheetml/2006/main" count="4413" uniqueCount="601">
  <si>
    <r>
      <t>Yulia</t>
    </r>
    <r>
      <rPr>
        <sz val="8"/>
        <rFont val="Verdana"/>
        <family val="2"/>
      </rPr>
      <t xml:space="preserve">
Юлия</t>
    </r>
  </si>
  <si>
    <r>
      <t>GRIGORIEVA</t>
    </r>
    <r>
      <rPr>
        <sz val="8"/>
        <rFont val="Verdana"/>
        <family val="2"/>
      </rPr>
      <t xml:space="preserve">
ГРИГОРЬЕВА, 2003</t>
    </r>
  </si>
  <si>
    <r>
      <t>STRAUSS 66</t>
    </r>
    <r>
      <rPr>
        <sz val="8"/>
        <rFont val="Verdana"/>
        <family val="2"/>
      </rPr>
      <t xml:space="preserve">
ШТРАУС</t>
    </r>
  </si>
  <si>
    <r>
      <t xml:space="preserve">Anna
</t>
    </r>
    <r>
      <rPr>
        <sz val="8"/>
        <rFont val="Verdana"/>
        <family val="2"/>
      </rPr>
      <t>Анна</t>
    </r>
  </si>
  <si>
    <r>
      <t xml:space="preserve">PRONINA
</t>
    </r>
    <r>
      <rPr>
        <sz val="8"/>
        <rFont val="Verdana"/>
        <family val="2"/>
      </rPr>
      <t>ПРОНИНА, 2004</t>
    </r>
  </si>
  <si>
    <t>LIST OF RIDERS AND HORSES</t>
  </si>
  <si>
    <t>LIST OF VETERINARY INSPECTION</t>
  </si>
  <si>
    <t>Saint Petersburg (RUS)</t>
  </si>
  <si>
    <t>No</t>
  </si>
  <si>
    <t>Show Reg. No</t>
  </si>
  <si>
    <t>Competition</t>
  </si>
  <si>
    <t>Competitor
FEI ID</t>
  </si>
  <si>
    <t>Competitor
First name</t>
  </si>
  <si>
    <t>Competitor
Family name</t>
  </si>
  <si>
    <t>Nationality</t>
  </si>
  <si>
    <t>Horse 
FEI ID</t>
  </si>
  <si>
    <t>Horse Complete Name</t>
  </si>
  <si>
    <t>Horse Owner</t>
  </si>
  <si>
    <t>Breed</t>
  </si>
  <si>
    <t>Country of Birth</t>
  </si>
  <si>
    <t>Sex/ Age</t>
  </si>
  <si>
    <t>Colour</t>
  </si>
  <si>
    <t>Results of the  Veterinary Inspection</t>
  </si>
  <si>
    <t>CDI2*</t>
  </si>
  <si>
    <r>
      <t xml:space="preserve">Anastasia
</t>
    </r>
    <r>
      <rPr>
        <sz val="8"/>
        <rFont val="Verdana"/>
        <family val="2"/>
      </rPr>
      <t>Анастасия</t>
    </r>
  </si>
  <si>
    <t>RUS</t>
  </si>
  <si>
    <t>HB
Полукр.</t>
  </si>
  <si>
    <t>RUS 
Россия</t>
  </si>
  <si>
    <t>G/03
мер/03</t>
  </si>
  <si>
    <r>
      <t xml:space="preserve">Anna 
</t>
    </r>
    <r>
      <rPr>
        <sz val="8"/>
        <rFont val="Verdana"/>
        <family val="2"/>
      </rPr>
      <t>Анна</t>
    </r>
  </si>
  <si>
    <r>
      <t xml:space="preserve">KOZLOVSKAYA
</t>
    </r>
    <r>
      <rPr>
        <sz val="8"/>
        <rFont val="Verdana"/>
        <family val="2"/>
      </rPr>
      <t>КОЗЛОВСКАЯ</t>
    </r>
  </si>
  <si>
    <r>
      <t xml:space="preserve">PRIBOY 
</t>
    </r>
    <r>
      <rPr>
        <sz val="8"/>
        <rFont val="Verdana"/>
        <family val="2"/>
      </rPr>
      <t>ПРИБОЙ</t>
    </r>
  </si>
  <si>
    <t>Selezneva O.
Селезнева О.</t>
  </si>
  <si>
    <t>HANN 
Ганн.</t>
  </si>
  <si>
    <t>S/03
жер/03</t>
  </si>
  <si>
    <t>Вay 
гнедая</t>
  </si>
  <si>
    <t>Grand
Гранд</t>
  </si>
  <si>
    <r>
      <t xml:space="preserve">Ekaterina
</t>
    </r>
    <r>
      <rPr>
        <sz val="8"/>
        <rFont val="Verdana"/>
        <family val="2"/>
      </rPr>
      <t>Екатерина</t>
    </r>
  </si>
  <si>
    <t>G/07
мер/07</t>
  </si>
  <si>
    <t>Black
вороная</t>
  </si>
  <si>
    <t>LATV
Латв.</t>
  </si>
  <si>
    <t>LAT 
Латвия</t>
  </si>
  <si>
    <t>NED
Нидерланды</t>
  </si>
  <si>
    <t>G/04
мер/04</t>
  </si>
  <si>
    <r>
      <t xml:space="preserve">Irina 
</t>
    </r>
    <r>
      <rPr>
        <sz val="8"/>
        <rFont val="Verdana"/>
        <family val="2"/>
      </rPr>
      <t>Ирина</t>
    </r>
  </si>
  <si>
    <r>
      <t xml:space="preserve">SAVELYEVA
</t>
    </r>
    <r>
      <rPr>
        <sz val="8"/>
        <rFont val="Verdana"/>
        <family val="2"/>
      </rPr>
      <t>САВЕЛЬЕВА</t>
    </r>
  </si>
  <si>
    <r>
      <t xml:space="preserve">ZUMBERTO
</t>
    </r>
    <r>
      <rPr>
        <sz val="8"/>
        <rFont val="Verdana"/>
        <family val="2"/>
      </rPr>
      <t>ЗУМБЕРТО</t>
    </r>
  </si>
  <si>
    <t>Strpanova I.
Степанова И.</t>
  </si>
  <si>
    <t>KWPN
Голл.тепл.</t>
  </si>
  <si>
    <t>NED
Голландия</t>
  </si>
  <si>
    <t>Caricello
Каричелло</t>
  </si>
  <si>
    <r>
      <t xml:space="preserve">Yulia
</t>
    </r>
    <r>
      <rPr>
        <sz val="8"/>
        <rFont val="Verdana"/>
        <family val="2"/>
      </rPr>
      <t>Юлия</t>
    </r>
  </si>
  <si>
    <r>
      <t xml:space="preserve">SEMENOVA
</t>
    </r>
    <r>
      <rPr>
        <sz val="8"/>
        <rFont val="Verdana"/>
        <family val="2"/>
      </rPr>
      <t>СЕМЕНОВА</t>
    </r>
  </si>
  <si>
    <r>
      <t xml:space="preserve">LUMPAZI 
</t>
    </r>
    <r>
      <rPr>
        <sz val="8"/>
        <rFont val="Verdana"/>
        <family val="2"/>
      </rPr>
      <t>ЛУМПАЦИ</t>
    </r>
  </si>
  <si>
    <t>Rogova A.
Рогова А.</t>
  </si>
  <si>
    <t>HANN
 Ганн.</t>
  </si>
  <si>
    <t>GER
Германия</t>
  </si>
  <si>
    <t>G/08
мер/08</t>
  </si>
  <si>
    <t>Lauries Crusador
Лауриас Крусадор</t>
  </si>
  <si>
    <r>
      <t xml:space="preserve">Natalia
</t>
    </r>
    <r>
      <rPr>
        <sz val="8"/>
        <rFont val="Verdana"/>
        <family val="2"/>
      </rPr>
      <t>Наталья</t>
    </r>
  </si>
  <si>
    <r>
      <t xml:space="preserve">SINILNIKOVA
</t>
    </r>
    <r>
      <rPr>
        <sz val="8"/>
        <rFont val="Verdana"/>
        <family val="2"/>
      </rPr>
      <t>СИНИЛЬНИКОВА</t>
    </r>
  </si>
  <si>
    <r>
      <t xml:space="preserve">HAWK'S FLIGHT
</t>
    </r>
    <r>
      <rPr>
        <sz val="8"/>
        <rFont val="Verdana"/>
        <family val="2"/>
      </rPr>
      <t>ХОУКС ФЛАЙТ</t>
    </r>
  </si>
  <si>
    <t>Galaktionov  Y.
Галактионов Ю.</t>
  </si>
  <si>
    <t>HOLSH
Голшт</t>
  </si>
  <si>
    <t>S/04
жер/04</t>
  </si>
  <si>
    <t>Hohenstein
Хохенштайн</t>
  </si>
  <si>
    <t>HOLST 
Голшт.</t>
  </si>
  <si>
    <t>G/00
мер/00</t>
  </si>
  <si>
    <t>Dark Bay
т.гнед.</t>
  </si>
  <si>
    <t>G/05
мер/05</t>
  </si>
  <si>
    <t>TRAK
Трак.</t>
  </si>
  <si>
    <t>Chestnut рыжая</t>
  </si>
  <si>
    <r>
      <t xml:space="preserve">Elizaveta
</t>
    </r>
    <r>
      <rPr>
        <sz val="8"/>
        <rFont val="Verdana"/>
        <family val="2"/>
      </rPr>
      <t>Елизавета</t>
    </r>
  </si>
  <si>
    <r>
      <t xml:space="preserve">ZAZULINA
</t>
    </r>
    <r>
      <rPr>
        <sz val="8"/>
        <rFont val="Verdana"/>
        <family val="2"/>
      </rPr>
      <t>ЗАЗУЛИНА</t>
    </r>
  </si>
  <si>
    <r>
      <t xml:space="preserve">FARHAD A
</t>
    </r>
    <r>
      <rPr>
        <sz val="8"/>
        <rFont val="Verdana"/>
        <family val="2"/>
      </rPr>
      <t>ФАРХАД А</t>
    </r>
  </si>
  <si>
    <t>Adanson A.
Адамсон А.</t>
  </si>
  <si>
    <t>Holding
Холдинг</t>
  </si>
  <si>
    <r>
      <t xml:space="preserve">GORBACHEVA
</t>
    </r>
    <r>
      <rPr>
        <sz val="8"/>
        <rFont val="Verdana"/>
        <family val="2"/>
      </rPr>
      <t>ГОРБАЧЁВА, 2000</t>
    </r>
  </si>
  <si>
    <r>
      <t xml:space="preserve">PRESTIGE
</t>
    </r>
    <r>
      <rPr>
        <sz val="8"/>
        <rFont val="Verdana"/>
        <family val="2"/>
      </rPr>
      <t>ПРЕСТИЖ</t>
    </r>
  </si>
  <si>
    <t>Loktionov V.
Локтионов В.</t>
  </si>
  <si>
    <t>Grey 
серая</t>
  </si>
  <si>
    <t>Salut 
Салют</t>
  </si>
  <si>
    <r>
      <t xml:space="preserve">Olga
</t>
    </r>
    <r>
      <rPr>
        <sz val="8"/>
        <rFont val="Verdana"/>
        <family val="2"/>
      </rPr>
      <t>Ольга</t>
    </r>
  </si>
  <si>
    <t>104QG43
014208</t>
  </si>
  <si>
    <r>
      <t xml:space="preserve">OPTIMUS PRIME
</t>
    </r>
    <r>
      <rPr>
        <sz val="8"/>
        <rFont val="Verdana"/>
        <family val="2"/>
      </rPr>
      <t>ОПТИМУС ПРАЙМ</t>
    </r>
  </si>
  <si>
    <t>Ivanova M.
Иванова М.</t>
  </si>
  <si>
    <t>Nubertus
Нубертус</t>
  </si>
  <si>
    <t>UKR WB 
УВП</t>
  </si>
  <si>
    <t>BLR
Белоруссия</t>
  </si>
  <si>
    <t>CDIJ</t>
  </si>
  <si>
    <r>
      <t xml:space="preserve">EMIR
</t>
    </r>
    <r>
      <rPr>
        <sz val="8"/>
        <rFont val="Verdana"/>
        <family val="2"/>
      </rPr>
      <t>ЭМИР</t>
    </r>
  </si>
  <si>
    <t xml:space="preserve">Rusakova M.
Русакова М. </t>
  </si>
  <si>
    <t>UKR
Украина</t>
  </si>
  <si>
    <t>Rizh
Риж</t>
  </si>
  <si>
    <t>10140750</t>
  </si>
  <si>
    <r>
      <t>Kristina</t>
    </r>
    <r>
      <rPr>
        <sz val="8"/>
        <rFont val="Verdana"/>
        <family val="2"/>
      </rPr>
      <t xml:space="preserve">
Кристина</t>
    </r>
  </si>
  <si>
    <r>
      <t>GULAM</t>
    </r>
    <r>
      <rPr>
        <sz val="8"/>
        <rFont val="Verdana"/>
        <family val="2"/>
      </rPr>
      <t xml:space="preserve">
ГУЛАМ, 1999 </t>
    </r>
  </si>
  <si>
    <r>
      <t xml:space="preserve">Maria
</t>
    </r>
    <r>
      <rPr>
        <sz val="8"/>
        <rFont val="Verdana"/>
        <family val="2"/>
      </rPr>
      <t>Мария</t>
    </r>
  </si>
  <si>
    <r>
      <t xml:space="preserve">Tatyana
</t>
    </r>
    <r>
      <rPr>
        <sz val="8"/>
        <rFont val="Verdana"/>
        <family val="2"/>
      </rPr>
      <t>Татьяна</t>
    </r>
  </si>
  <si>
    <r>
      <t xml:space="preserve">NIKANOROVA
</t>
    </r>
    <r>
      <rPr>
        <sz val="8"/>
        <rFont val="Verdana"/>
        <family val="2"/>
      </rPr>
      <t>НИКАНОРОВА, 1999</t>
    </r>
  </si>
  <si>
    <r>
      <t xml:space="preserve">POLO
</t>
    </r>
    <r>
      <rPr>
        <sz val="8"/>
        <rFont val="Verdana"/>
        <family val="2"/>
      </rPr>
      <t>ПОЛО</t>
    </r>
  </si>
  <si>
    <t>Nikanorova I.
Никанорова И.</t>
  </si>
  <si>
    <t>G/09
мер/09</t>
  </si>
  <si>
    <t>Orden
Орден</t>
  </si>
  <si>
    <t>Diamond Hit
Даймонт Хит</t>
  </si>
  <si>
    <r>
      <t xml:space="preserve">Timofei
</t>
    </r>
    <r>
      <rPr>
        <sz val="8"/>
        <rFont val="Verdana"/>
        <family val="2"/>
      </rPr>
      <t>Тимофей</t>
    </r>
  </si>
  <si>
    <r>
      <t xml:space="preserve">RUSAKOV
</t>
    </r>
    <r>
      <rPr>
        <sz val="8"/>
        <rFont val="Verdana"/>
        <family val="2"/>
      </rPr>
      <t>РУСАКОВ, 1998</t>
    </r>
  </si>
  <si>
    <r>
      <t xml:space="preserve">ZIDANE
</t>
    </r>
    <r>
      <rPr>
        <sz val="8"/>
        <rFont val="Verdana"/>
        <family val="2"/>
      </rPr>
      <t>ЗИДАН</t>
    </r>
  </si>
  <si>
    <t>Rusakov T.
Русаков Т.</t>
  </si>
  <si>
    <t>Ravel
Равель</t>
  </si>
  <si>
    <t>n.r.
неизв.</t>
  </si>
  <si>
    <r>
      <t xml:space="preserve">ELEGANT
</t>
    </r>
    <r>
      <rPr>
        <sz val="8"/>
        <rFont val="Verdana"/>
        <family val="2"/>
      </rPr>
      <t>ЭЛЕГАНТ</t>
    </r>
  </si>
  <si>
    <t>Orekhov D.
Орехов Д.</t>
  </si>
  <si>
    <t>G/01
мер/01</t>
  </si>
  <si>
    <t>Epigraf
Эпиграф</t>
  </si>
  <si>
    <t>CDICh</t>
  </si>
  <si>
    <t>G/06
мер/06</t>
  </si>
  <si>
    <t>CDIP</t>
  </si>
  <si>
    <t>Deutsches Reitpony</t>
  </si>
  <si>
    <t xml:space="preserve">LATV 
Латв </t>
  </si>
  <si>
    <t>G/99
мер/99</t>
  </si>
  <si>
    <t>DEN
Дания</t>
  </si>
  <si>
    <t>Rusakova M.
Русакова М.</t>
  </si>
  <si>
    <t>Timberland
Тимберленд</t>
  </si>
  <si>
    <t>Grigorieva G.
Григорьева Г.</t>
  </si>
  <si>
    <t>Darlington
Дарлингтон</t>
  </si>
  <si>
    <r>
      <t>TERRANO</t>
    </r>
    <r>
      <rPr>
        <sz val="8"/>
        <rFont val="Verdana"/>
        <family val="2"/>
      </rPr>
      <t xml:space="preserve">
ТЕРРАНО</t>
    </r>
  </si>
  <si>
    <t>Rybchak N.
Рыбчак Н.</t>
  </si>
  <si>
    <r>
      <t>Maya</t>
    </r>
    <r>
      <rPr>
        <sz val="8"/>
        <rFont val="Verdana"/>
        <family val="2"/>
      </rPr>
      <t xml:space="preserve">
Мая</t>
    </r>
  </si>
  <si>
    <t>G/02
мер/02</t>
  </si>
  <si>
    <r>
      <t>Vladislava</t>
    </r>
    <r>
      <rPr>
        <sz val="8"/>
        <rFont val="Verdana"/>
        <family val="2"/>
      </rPr>
      <t xml:space="preserve">
Владислава</t>
    </r>
  </si>
  <si>
    <r>
      <t>ULEVA</t>
    </r>
    <r>
      <rPr>
        <sz val="8"/>
        <rFont val="Verdana"/>
        <family val="2"/>
      </rPr>
      <t xml:space="preserve">
УЛЬЕВА, 2004</t>
    </r>
  </si>
  <si>
    <t>Zakharov N.
Захаров Н.</t>
  </si>
  <si>
    <t>Dreamcacher
Дримкачер</t>
  </si>
  <si>
    <r>
      <t xml:space="preserve">Elizavetа
</t>
    </r>
    <r>
      <rPr>
        <sz val="8"/>
        <rFont val="Verdana"/>
        <family val="2"/>
      </rPr>
      <t>Елизавета</t>
    </r>
  </si>
  <si>
    <r>
      <t xml:space="preserve">CHAPOU
</t>
    </r>
    <r>
      <rPr>
        <sz val="8"/>
        <rFont val="Verdana"/>
        <family val="2"/>
      </rPr>
      <t>ШАПО</t>
    </r>
  </si>
  <si>
    <r>
      <t>ZAKHAROVA</t>
    </r>
    <r>
      <rPr>
        <sz val="8"/>
        <rFont val="Verdana"/>
        <family val="2"/>
      </rPr>
      <t xml:space="preserve">
ЗАХАРОВА, 2004</t>
    </r>
  </si>
  <si>
    <t>104XY593635</t>
  </si>
  <si>
    <r>
      <t xml:space="preserve">Polina
</t>
    </r>
    <r>
      <rPr>
        <sz val="8"/>
        <rFont val="Verdana"/>
        <family val="2"/>
      </rPr>
      <t>Полина</t>
    </r>
  </si>
  <si>
    <r>
      <t xml:space="preserve">Daria
</t>
    </r>
    <r>
      <rPr>
        <sz val="8"/>
        <rFont val="Verdana"/>
        <family val="2"/>
      </rPr>
      <t>Дарья</t>
    </r>
  </si>
  <si>
    <t>Welsh pony
уэльск.пони</t>
  </si>
  <si>
    <r>
      <t xml:space="preserve">TZYDRENKOVA
</t>
    </r>
    <r>
      <rPr>
        <sz val="8"/>
        <rFont val="Verdana"/>
        <family val="2"/>
      </rPr>
      <t>ЦЫДРЕНКОВА</t>
    </r>
  </si>
  <si>
    <r>
      <t xml:space="preserve">Inna
</t>
    </r>
    <r>
      <rPr>
        <sz val="8"/>
        <rFont val="Verdana"/>
        <family val="2"/>
      </rPr>
      <t>Инна</t>
    </r>
  </si>
  <si>
    <r>
      <t xml:space="preserve">SENATOR
</t>
    </r>
    <r>
      <rPr>
        <sz val="8"/>
        <rFont val="Verdana"/>
        <family val="2"/>
      </rPr>
      <t>СЕНАТОР</t>
    </r>
  </si>
  <si>
    <t>Merkulova I.
Меркулова И.</t>
  </si>
  <si>
    <r>
      <t xml:space="preserve">Viktoria
</t>
    </r>
    <r>
      <rPr>
        <sz val="8"/>
        <rFont val="Verdana"/>
        <family val="2"/>
      </rPr>
      <t>Виктория</t>
    </r>
  </si>
  <si>
    <t>LATV 
Латв</t>
  </si>
  <si>
    <t>LAT
Латвия</t>
  </si>
  <si>
    <t xml:space="preserve"> </t>
  </si>
  <si>
    <t xml:space="preserve">GER
Германия </t>
  </si>
  <si>
    <t>BLR 
Беларусь</t>
  </si>
  <si>
    <t>S/09
жер/09</t>
  </si>
  <si>
    <t xml:space="preserve">Kovbojs
Ковбой </t>
  </si>
  <si>
    <r>
      <rPr>
        <b/>
        <sz val="8"/>
        <rFont val="Verdana"/>
        <family val="2"/>
      </rPr>
      <t>Aleksandra</t>
    </r>
    <r>
      <rPr>
        <sz val="8"/>
        <rFont val="Verdana"/>
        <family val="2"/>
      </rPr>
      <t xml:space="preserve">
Александра</t>
    </r>
  </si>
  <si>
    <t>NED Нидерланды</t>
  </si>
  <si>
    <r>
      <t xml:space="preserve">ASLANOVA 
</t>
    </r>
    <r>
      <rPr>
        <sz val="8"/>
        <rFont val="Verdana"/>
        <family val="2"/>
      </rPr>
      <t>АСЛАНОВА, 1998</t>
    </r>
  </si>
  <si>
    <t>Komina M.
Комина М</t>
  </si>
  <si>
    <t xml:space="preserve">Broksay
Броксай </t>
  </si>
  <si>
    <r>
      <t xml:space="preserve">Ksenia 
</t>
    </r>
    <r>
      <rPr>
        <sz val="8"/>
        <rFont val="Verdana"/>
        <family val="2"/>
      </rPr>
      <t>Ксения</t>
    </r>
  </si>
  <si>
    <r>
      <t xml:space="preserve">ERSHOVA
</t>
    </r>
    <r>
      <rPr>
        <sz val="8"/>
        <rFont val="Verdana"/>
        <family val="2"/>
      </rPr>
      <t>ЕРШОВА, 1996</t>
    </r>
  </si>
  <si>
    <r>
      <t xml:space="preserve">KABRIOLET 
</t>
    </r>
    <r>
      <rPr>
        <sz val="8"/>
        <rFont val="Verdana"/>
        <family val="2"/>
      </rPr>
      <t>КАБРИОЛЕТ</t>
    </r>
  </si>
  <si>
    <t>WESTF 
Вестф</t>
  </si>
  <si>
    <t>Calliano
Каллиано</t>
  </si>
  <si>
    <r>
      <t xml:space="preserve">KASTELLO
</t>
    </r>
    <r>
      <rPr>
        <sz val="8"/>
        <rFont val="Verdana"/>
        <family val="2"/>
      </rPr>
      <t>КАСТЕЛЛО</t>
    </r>
  </si>
  <si>
    <t>ИМПЕРАТОРСКИЙ КУБОК ДОМА РОМАНОВЫХ</t>
  </si>
  <si>
    <t xml:space="preserve">FEI Veterinary Delegate:              </t>
  </si>
  <si>
    <t xml:space="preserve">President Ground Jury:         </t>
  </si>
  <si>
    <t>Mrs. Irina  MAKNAMI (RUS)</t>
  </si>
  <si>
    <t xml:space="preserve">Dr. Ekaterina IVANOVA ( RUS)     </t>
  </si>
  <si>
    <t>Sire</t>
  </si>
  <si>
    <t>CDI 2*</t>
  </si>
  <si>
    <t>PRIX ST-GEORGES</t>
  </si>
  <si>
    <t>RESULTS</t>
  </si>
  <si>
    <t>Judges:</t>
  </si>
  <si>
    <t>Horse Complete 
Name</t>
  </si>
  <si>
    <t>E</t>
  </si>
  <si>
    <t>H</t>
  </si>
  <si>
    <t>C</t>
  </si>
  <si>
    <t>M</t>
  </si>
  <si>
    <t>B</t>
  </si>
  <si>
    <t>Errors of course</t>
  </si>
  <si>
    <t>Other error</t>
  </si>
  <si>
    <t>Collective mark</t>
  </si>
  <si>
    <t>Total                    Pts</t>
  </si>
  <si>
    <t>Total %</t>
  </si>
  <si>
    <t>Pts</t>
  </si>
  <si>
    <t>%</t>
  </si>
  <si>
    <t>Place</t>
  </si>
  <si>
    <t xml:space="preserve"> Ground Jury:  </t>
  </si>
  <si>
    <t>27/05/2016</t>
  </si>
  <si>
    <t>Prize money (RUB)</t>
  </si>
  <si>
    <t>Garmash E.
Гармаш Е.</t>
  </si>
  <si>
    <t>BUD
Буден</t>
  </si>
  <si>
    <t>Artan
Артан</t>
  </si>
  <si>
    <t>OLDEN
Ольденбург.</t>
  </si>
  <si>
    <t>S/07
жер/07</t>
  </si>
  <si>
    <t>S/11
жер/11</t>
  </si>
  <si>
    <t>105PM83</t>
  </si>
  <si>
    <t>Gorbacheva I.
Горбачева И.</t>
  </si>
  <si>
    <t>Pogranichnik
Пограничник</t>
  </si>
  <si>
    <t>S/10
жер/10</t>
  </si>
  <si>
    <t>Sandro Hit
Сандро Хит</t>
  </si>
  <si>
    <t>G/10
мер/10</t>
  </si>
  <si>
    <t>TRAK  
Трак</t>
  </si>
  <si>
    <t>105PV84</t>
  </si>
  <si>
    <t>G/12
мер/12</t>
  </si>
  <si>
    <t>Cachet L
Какет Л</t>
  </si>
  <si>
    <t>НВ
Полукров.</t>
  </si>
  <si>
    <t>Сhestnut рыжая</t>
  </si>
  <si>
    <t>104KQ22</t>
  </si>
  <si>
    <t>OLDEN
Ольден</t>
  </si>
  <si>
    <t>GER 
Германия</t>
  </si>
  <si>
    <t>Dark Bay
т.гнедая</t>
  </si>
  <si>
    <t>Shtedinger
Штедингер</t>
  </si>
  <si>
    <t>BLR</t>
  </si>
  <si>
    <t>Grey
серая</t>
  </si>
  <si>
    <t>105IT57</t>
  </si>
  <si>
    <t>Smirnova A.
Смирнова А.</t>
  </si>
  <si>
    <t>S/05
жер/05</t>
  </si>
  <si>
    <t>Furstendonner
Фюрстендоннер</t>
  </si>
  <si>
    <t>Minaev A.
Минаев А.</t>
  </si>
  <si>
    <t>104YI64</t>
  </si>
  <si>
    <t xml:space="preserve">n.r.
н.з. </t>
  </si>
  <si>
    <t>RUS40644</t>
  </si>
  <si>
    <t>F/08
коб/08</t>
  </si>
  <si>
    <t>Bay 
гнедая</t>
  </si>
  <si>
    <t>Grif
Гриф</t>
  </si>
  <si>
    <t>Вlack вороная</t>
  </si>
  <si>
    <t>Bay
гнедая</t>
  </si>
  <si>
    <t>S/08
жер/08</t>
  </si>
  <si>
    <t>104CQ03</t>
  </si>
  <si>
    <t>105NQ47</t>
  </si>
  <si>
    <t>PONY
Класс пони</t>
  </si>
  <si>
    <t>GBR
Великобритания</t>
  </si>
  <si>
    <t>Palom.
соловая</t>
  </si>
  <si>
    <t xml:space="preserve">Russetwood Elation
Расетвуд Элэйшн </t>
  </si>
  <si>
    <t>S/06
жер/06</t>
  </si>
  <si>
    <t>World Daymond
Уорлд Даймонд</t>
  </si>
  <si>
    <t>103WK88</t>
  </si>
  <si>
    <t>BYWBL
Бавар.тепл</t>
  </si>
  <si>
    <t>Landprints
Ландпринц</t>
  </si>
  <si>
    <t>103ES77</t>
  </si>
  <si>
    <t>105PW38</t>
  </si>
  <si>
    <t>105FP91</t>
  </si>
  <si>
    <t>Khromov N
Хромов Н.</t>
  </si>
  <si>
    <t>Effect
Эффект</t>
  </si>
  <si>
    <t>105CO00</t>
  </si>
  <si>
    <t>103PA58</t>
  </si>
  <si>
    <t>Republican Olimpic Equestrian&amp;Breeding Centre</t>
  </si>
  <si>
    <t>Vopros
Вопрос</t>
  </si>
  <si>
    <t>104FV21</t>
  </si>
  <si>
    <t>104XS31</t>
  </si>
  <si>
    <t>Shamonina M.
Шамонина М.</t>
  </si>
  <si>
    <t>Tsjerk 328
Цирк 328</t>
  </si>
  <si>
    <t>103JN89</t>
  </si>
  <si>
    <t>Krasavina E.
Красавина Е.</t>
  </si>
  <si>
    <t>103YK35</t>
  </si>
  <si>
    <t>Stih
Стих</t>
  </si>
  <si>
    <t>102XA31</t>
  </si>
  <si>
    <t>S/02
жер/02</t>
  </si>
  <si>
    <t>103ND48</t>
  </si>
  <si>
    <t>Babbit
Баббит</t>
  </si>
  <si>
    <t>104KH36</t>
  </si>
  <si>
    <t>BLR Беларусь</t>
  </si>
  <si>
    <t>Aromats
Ароматс</t>
  </si>
  <si>
    <t>Florestan I
Флорестан I</t>
  </si>
  <si>
    <t>103EP44</t>
  </si>
  <si>
    <t>SPB GBOU DOD SDUSSHOR
СПб ГБОУ ДОД СДЮСШОР</t>
  </si>
  <si>
    <t>Khozargan
Хозарган</t>
  </si>
  <si>
    <t>М/03
коб/03</t>
  </si>
  <si>
    <t>G/05 мер/05</t>
  </si>
  <si>
    <t>103LN48</t>
  </si>
  <si>
    <t>105OE42</t>
  </si>
  <si>
    <t>102YY44</t>
  </si>
  <si>
    <t>Dombay
Домбай</t>
  </si>
  <si>
    <t>105EV50</t>
  </si>
  <si>
    <t>103ZJ98</t>
  </si>
  <si>
    <t>Zevs
Зевс</t>
  </si>
  <si>
    <t>Pavlenka N.
Павленка Н.</t>
  </si>
  <si>
    <t>103JA37</t>
  </si>
  <si>
    <t>104CY98</t>
  </si>
  <si>
    <t>BLR
Беларусь</t>
  </si>
  <si>
    <t>San Remo
Сан Ремо</t>
  </si>
  <si>
    <t>103YK30</t>
  </si>
  <si>
    <t>Stikh
Стих</t>
  </si>
  <si>
    <t>Troshenkova E.
Трощенкова Е.</t>
  </si>
  <si>
    <t>105OT53</t>
  </si>
  <si>
    <t>Radchenko S.
Радченко С.</t>
  </si>
  <si>
    <t>RUS40437</t>
  </si>
  <si>
    <t>Vozhov A
Вожов А.</t>
  </si>
  <si>
    <t>CHEKH. WB
Чешс.тепл</t>
  </si>
  <si>
    <t>SVN
Словения</t>
  </si>
  <si>
    <t>Korsar
Корсар</t>
  </si>
  <si>
    <t xml:space="preserve"> 10119621</t>
  </si>
  <si>
    <t>104UV03</t>
  </si>
  <si>
    <t>Сосина В.
Sonina V.</t>
  </si>
  <si>
    <t>KWPN
Голл.тепл</t>
  </si>
  <si>
    <t>Corland
Корланд</t>
  </si>
  <si>
    <t>104DM91</t>
  </si>
  <si>
    <t>Gomel regional olympic equestrian centre</t>
  </si>
  <si>
    <t>HOLST
Голшт.</t>
  </si>
  <si>
    <t>Tommy
Томми</t>
  </si>
  <si>
    <r>
      <t xml:space="preserve">Mikhail
</t>
    </r>
    <r>
      <rPr>
        <sz val="8"/>
        <rFont val="Verdana"/>
        <family val="2"/>
      </rPr>
      <t>Михаил</t>
    </r>
  </si>
  <si>
    <r>
      <t xml:space="preserve">KHMELEV
</t>
    </r>
    <r>
      <rPr>
        <sz val="8"/>
        <rFont val="Verdana"/>
        <family val="2"/>
      </rPr>
      <t>ХМЕЛЕВ</t>
    </r>
  </si>
  <si>
    <t>103OA96</t>
  </si>
  <si>
    <r>
      <t xml:space="preserve">SATURDAY NIGHT
</t>
    </r>
    <r>
      <rPr>
        <sz val="8"/>
        <rFont val="Verdana"/>
        <family val="2"/>
      </rPr>
      <t>СЭТЕДЭЙ НАЙТ</t>
    </r>
  </si>
  <si>
    <t>Milyukova S.
Милюкова С.</t>
  </si>
  <si>
    <r>
      <t xml:space="preserve">Maria 
</t>
    </r>
    <r>
      <rPr>
        <sz val="8"/>
        <rFont val="Verdana"/>
        <family val="2"/>
      </rPr>
      <t>Мария</t>
    </r>
  </si>
  <si>
    <r>
      <t xml:space="preserve">SHIGAL
</t>
    </r>
    <r>
      <rPr>
        <sz val="8"/>
        <rFont val="Verdana"/>
        <family val="2"/>
      </rPr>
      <t>ШИГАЛЬ</t>
    </r>
  </si>
  <si>
    <t>103JC34</t>
  </si>
  <si>
    <t>Vinogradov V.
Виноградов В.</t>
  </si>
  <si>
    <t>Krack C
Крак Си</t>
  </si>
  <si>
    <t>CDIY</t>
  </si>
  <si>
    <t>Lebedeva I.
Лебедева И.</t>
  </si>
  <si>
    <t>Индоктро
Indoctro</t>
  </si>
  <si>
    <t>CDIYH6</t>
  </si>
  <si>
    <r>
      <t xml:space="preserve">ARAGORN
</t>
    </r>
    <r>
      <rPr>
        <sz val="8"/>
        <rFont val="Verdana"/>
        <family val="2"/>
      </rPr>
      <t>АРАГОРН</t>
    </r>
  </si>
  <si>
    <t>CDIYH5</t>
  </si>
  <si>
    <r>
      <t xml:space="preserve">GORBACHEVA
</t>
    </r>
    <r>
      <rPr>
        <sz val="8"/>
        <rFont val="Verdana"/>
        <family val="2"/>
      </rPr>
      <t>ГОРБАЧЁВА</t>
    </r>
  </si>
  <si>
    <r>
      <t xml:space="preserve">Marina
</t>
    </r>
    <r>
      <rPr>
        <sz val="8"/>
        <rFont val="Verdana"/>
        <family val="2"/>
      </rPr>
      <t>Марина</t>
    </r>
  </si>
  <si>
    <t xml:space="preserve"> 105QM62</t>
  </si>
  <si>
    <r>
      <t xml:space="preserve">CLASS KENDI VIKTORY
</t>
    </r>
    <r>
      <rPr>
        <sz val="8"/>
        <rFont val="Verdana"/>
        <family val="2"/>
      </rPr>
      <t>КЛАСС КЕНДИ ВИКТОРИ</t>
    </r>
  </si>
  <si>
    <t>Krylova E.
Крылова Е.</t>
  </si>
  <si>
    <t>M/12
коб/12</t>
  </si>
  <si>
    <t>104PP91</t>
  </si>
  <si>
    <r>
      <t xml:space="preserve">WIOLITA
</t>
    </r>
    <r>
      <rPr>
        <sz val="8"/>
        <rFont val="Verdana"/>
        <family val="2"/>
      </rPr>
      <t>ВИОЛИТА</t>
    </r>
  </si>
  <si>
    <t xml:space="preserve"> 105QD91</t>
  </si>
  <si>
    <t>Shulginova T.
Шульгинова Т.</t>
  </si>
  <si>
    <t>Rakova T.
Ракова Т.</t>
  </si>
  <si>
    <t>Jihnson
Йинсон</t>
  </si>
  <si>
    <r>
      <t xml:space="preserve">ZIBREVA 
</t>
    </r>
    <r>
      <rPr>
        <sz val="8"/>
        <rFont val="Verdana"/>
        <family val="2"/>
      </rPr>
      <t>ЗИБРЕВА</t>
    </r>
  </si>
  <si>
    <t>105QS59</t>
  </si>
  <si>
    <r>
      <t xml:space="preserve">GLADSTONE VDL
</t>
    </r>
    <r>
      <rPr>
        <sz val="8"/>
        <rFont val="Verdana"/>
        <family val="2"/>
      </rPr>
      <t>ГЛЭДСТОУН ВДЛ</t>
    </r>
  </si>
  <si>
    <t>Pisareva E.
Писарева Е.</t>
  </si>
  <si>
    <t>Crespo
Креспо</t>
  </si>
  <si>
    <t>102YW00</t>
  </si>
  <si>
    <t>Danilova I.
Данилова И.</t>
  </si>
  <si>
    <t>Henshof Rafael
Хенсхоф Рафаэль</t>
  </si>
  <si>
    <t>009890</t>
  </si>
  <si>
    <t>103JJ73</t>
  </si>
  <si>
    <r>
      <t xml:space="preserve">BARVINOK
</t>
    </r>
    <r>
      <rPr>
        <sz val="8"/>
        <rFont val="Verdana"/>
        <family val="2"/>
      </rPr>
      <t>БАРВИНОК</t>
    </r>
  </si>
  <si>
    <t>Shinkarenko O.
Шинкаренко О.</t>
  </si>
  <si>
    <t>Boguchar
Богучар</t>
  </si>
  <si>
    <t>10085596</t>
  </si>
  <si>
    <t>007330</t>
  </si>
  <si>
    <t>008947</t>
  </si>
  <si>
    <t>105JA96</t>
  </si>
  <si>
    <t>Ignatyeva O.
Игнатьева О.</t>
  </si>
  <si>
    <t>FRIES.
Фризская</t>
  </si>
  <si>
    <t>Londonderry
Лондондерри</t>
  </si>
  <si>
    <t>RHEIN
Рейнландск.</t>
  </si>
  <si>
    <t>104AR84</t>
  </si>
  <si>
    <t>GBR14545</t>
  </si>
  <si>
    <r>
      <t xml:space="preserve">CALIMERO 609
</t>
    </r>
    <r>
      <rPr>
        <sz val="8"/>
        <rFont val="Verdana"/>
        <family val="2"/>
      </rPr>
      <t>КАЛИМЕРО 609</t>
    </r>
  </si>
  <si>
    <t>Rusakov S.
Русаков С.</t>
  </si>
  <si>
    <t>Cornett
Корнетт</t>
  </si>
  <si>
    <r>
      <t xml:space="preserve">Alena
</t>
    </r>
    <r>
      <rPr>
        <sz val="8"/>
        <rFont val="Verdana"/>
        <family val="2"/>
      </rPr>
      <t>Алена</t>
    </r>
  </si>
  <si>
    <t>104GY09</t>
  </si>
  <si>
    <r>
      <t xml:space="preserve">LEMNISCAAT RAPSODIE
</t>
    </r>
    <r>
      <rPr>
        <sz val="8"/>
        <rFont val="Verdana"/>
        <family val="2"/>
      </rPr>
      <t>ЛЕМНИСКААТ РАПСОДИ</t>
    </r>
  </si>
  <si>
    <t>Brunts N.
Брунц Н.</t>
  </si>
  <si>
    <t>Anjershof Rocky
Анерсхуф Роки</t>
  </si>
  <si>
    <t>103FD91</t>
  </si>
  <si>
    <t>105OE47</t>
  </si>
  <si>
    <r>
      <t xml:space="preserve">BANDOLERO
</t>
    </r>
    <r>
      <rPr>
        <sz val="8"/>
        <rFont val="Verdana"/>
        <family val="2"/>
      </rPr>
      <t>БАНДОЛЕРО</t>
    </r>
  </si>
  <si>
    <t>Briar Junior
Бриар Джуниор</t>
  </si>
  <si>
    <t>105EV54</t>
  </si>
  <si>
    <r>
      <t xml:space="preserve">DINANT
</t>
    </r>
    <r>
      <rPr>
        <sz val="8"/>
        <rFont val="Verdana"/>
        <family val="2"/>
      </rPr>
      <t>ДИНАНТ</t>
    </r>
  </si>
  <si>
    <t>Gulam A.
Гулам А.</t>
  </si>
  <si>
    <t>10098169</t>
  </si>
  <si>
    <t>103UX70</t>
  </si>
  <si>
    <r>
      <t xml:space="preserve">FREIXENET 63
</t>
    </r>
    <r>
      <rPr>
        <sz val="8"/>
        <rFont val="Verdana"/>
        <family val="2"/>
      </rPr>
      <t>ФРЕШЕНЕТ 63</t>
    </r>
  </si>
  <si>
    <t>103NM52</t>
  </si>
  <si>
    <r>
      <t xml:space="preserve">SCAMPALO 6
</t>
    </r>
    <r>
      <rPr>
        <sz val="8"/>
        <rFont val="Verdana"/>
        <family val="2"/>
      </rPr>
      <t>СКАМПАЛО 6</t>
    </r>
  </si>
  <si>
    <t>Maksakova A.
Максакова А.</t>
  </si>
  <si>
    <t>Novinskaya M.
Новинская М.</t>
  </si>
  <si>
    <t>Brest
Брест</t>
  </si>
  <si>
    <r>
      <rPr>
        <b/>
        <sz val="8"/>
        <rFont val="Verdana"/>
        <family val="2"/>
      </rPr>
      <t>URBI ET ORBI</t>
    </r>
    <r>
      <rPr>
        <sz val="8"/>
        <rFont val="Verdana"/>
        <family val="2"/>
      </rPr>
      <t xml:space="preserve">
УРБИ ЭТ ОРБИ</t>
    </r>
  </si>
  <si>
    <r>
      <t>Taisia</t>
    </r>
    <r>
      <rPr>
        <sz val="8"/>
        <rFont val="Verdana"/>
        <family val="2"/>
      </rPr>
      <t xml:space="preserve">
Таисия</t>
    </r>
  </si>
  <si>
    <r>
      <t>SHEMAKOVA</t>
    </r>
    <r>
      <rPr>
        <sz val="8"/>
        <rFont val="Verdana"/>
        <family val="2"/>
      </rPr>
      <t xml:space="preserve">
ШЕМАКОВА, 2003</t>
    </r>
  </si>
  <si>
    <r>
      <t xml:space="preserve">FEDOROVA
</t>
    </r>
    <r>
      <rPr>
        <sz val="8"/>
        <rFont val="Verdana"/>
        <family val="2"/>
      </rPr>
      <t>ФЕДОРОВА, 2000</t>
    </r>
  </si>
  <si>
    <r>
      <t xml:space="preserve">JORN K
</t>
    </r>
    <r>
      <rPr>
        <sz val="8"/>
        <rFont val="Verdana"/>
        <family val="2"/>
      </rPr>
      <t>ДЖОН К</t>
    </r>
  </si>
  <si>
    <r>
      <t xml:space="preserve">Alina
</t>
    </r>
    <r>
      <rPr>
        <sz val="8"/>
        <rFont val="Verdana"/>
        <family val="2"/>
      </rPr>
      <t>Алина</t>
    </r>
  </si>
  <si>
    <r>
      <t xml:space="preserve">NOVIKOVA
</t>
    </r>
    <r>
      <rPr>
        <sz val="8"/>
        <rFont val="Verdana"/>
        <family val="2"/>
      </rPr>
      <t>НОВИКОВА</t>
    </r>
  </si>
  <si>
    <r>
      <t xml:space="preserve">DONRESTAN
</t>
    </r>
    <r>
      <rPr>
        <sz val="8"/>
        <rFont val="Verdana"/>
        <family val="2"/>
      </rPr>
      <t>ДОНРЕСТАН</t>
    </r>
  </si>
  <si>
    <r>
      <rPr>
        <b/>
        <sz val="8"/>
        <rFont val="Verdana"/>
        <family val="2"/>
      </rPr>
      <t>Polina</t>
    </r>
    <r>
      <rPr>
        <sz val="8"/>
        <rFont val="Verdana"/>
        <family val="2"/>
      </rPr>
      <t xml:space="preserve">
Полина</t>
    </r>
  </si>
  <si>
    <r>
      <t xml:space="preserve">BARSELONA
</t>
    </r>
    <r>
      <rPr>
        <sz val="8"/>
        <rFont val="Verdana"/>
        <family val="2"/>
      </rPr>
      <t>БАРСЕЛОНА</t>
    </r>
  </si>
  <si>
    <r>
      <t xml:space="preserve">KARMADAL
</t>
    </r>
    <r>
      <rPr>
        <sz val="8"/>
        <rFont val="Verdana"/>
        <family val="2"/>
      </rPr>
      <t>КАРМАДАЛ</t>
    </r>
  </si>
  <si>
    <r>
      <t xml:space="preserve">KOT
</t>
    </r>
    <r>
      <rPr>
        <sz val="8"/>
        <rFont val="Verdana"/>
        <family val="2"/>
      </rPr>
      <t>КОТ, 2003</t>
    </r>
  </si>
  <si>
    <r>
      <t xml:space="preserve">SAN DOMINIK
</t>
    </r>
    <r>
      <rPr>
        <sz val="8"/>
        <rFont val="Verdana"/>
        <family val="2"/>
      </rPr>
      <t>САН ДОМИНИК</t>
    </r>
  </si>
  <si>
    <r>
      <t xml:space="preserve">WONDERLITE 2
</t>
    </r>
    <r>
      <rPr>
        <sz val="8"/>
        <rFont val="Verdana"/>
        <family val="2"/>
      </rPr>
      <t>ВАНДЕРЛАЙТ 2</t>
    </r>
  </si>
  <si>
    <r>
      <t xml:space="preserve">Sofia
</t>
    </r>
    <r>
      <rPr>
        <sz val="8"/>
        <rFont val="Verdana"/>
        <family val="2"/>
      </rPr>
      <t>Софья</t>
    </r>
  </si>
  <si>
    <r>
      <t xml:space="preserve">IGNATOVA
</t>
    </r>
    <r>
      <rPr>
        <sz val="8"/>
        <rFont val="Verdana"/>
        <family val="2"/>
      </rPr>
      <t>ИГНАТОВА, 2004</t>
    </r>
  </si>
  <si>
    <r>
      <t xml:space="preserve">BLACK PEARL
</t>
    </r>
    <r>
      <rPr>
        <sz val="8"/>
        <rFont val="Verdana"/>
        <family val="2"/>
      </rPr>
      <t>БЛЭК ПЕРЛ</t>
    </r>
  </si>
  <si>
    <r>
      <t xml:space="preserve">GOLUBEVA
</t>
    </r>
    <r>
      <rPr>
        <sz val="8"/>
        <rFont val="Verdana"/>
        <family val="2"/>
      </rPr>
      <t>ГОЛУБЕВА, 2003</t>
    </r>
  </si>
  <si>
    <r>
      <t xml:space="preserve">ARTIZAR
</t>
    </r>
    <r>
      <rPr>
        <sz val="8"/>
        <rFont val="Verdana"/>
        <family val="2"/>
      </rPr>
      <t>АРТИЗАР</t>
    </r>
  </si>
  <si>
    <r>
      <t xml:space="preserve">Valeria
</t>
    </r>
    <r>
      <rPr>
        <sz val="8"/>
        <rFont val="Verdana"/>
        <family val="2"/>
      </rPr>
      <t>Валерия</t>
    </r>
  </si>
  <si>
    <r>
      <t xml:space="preserve">DOYNIKOVA, </t>
    </r>
    <r>
      <rPr>
        <sz val="8"/>
        <rFont val="Verdana"/>
        <family val="2"/>
      </rPr>
      <t>ДОЙНИКОВА, 1999</t>
    </r>
  </si>
  <si>
    <r>
      <t xml:space="preserve">DREAM BOY
</t>
    </r>
    <r>
      <rPr>
        <sz val="8"/>
        <rFont val="Verdana"/>
        <family val="2"/>
      </rPr>
      <t>ДРИМ БОЙ</t>
    </r>
  </si>
  <si>
    <t>Hermess
Гермесс</t>
  </si>
  <si>
    <t>Cayman
Кайман</t>
  </si>
  <si>
    <r>
      <t xml:space="preserve">Alyna
</t>
    </r>
    <r>
      <rPr>
        <sz val="8"/>
        <rFont val="Verdana"/>
        <family val="2"/>
      </rPr>
      <t>Алина</t>
    </r>
  </si>
  <si>
    <t>105PH65</t>
  </si>
  <si>
    <r>
      <rPr>
        <b/>
        <sz val="8"/>
        <rFont val="Verdana"/>
        <family val="2"/>
      </rPr>
      <t>HORHEY</t>
    </r>
    <r>
      <rPr>
        <sz val="8"/>
        <rFont val="Verdana"/>
        <family val="2"/>
      </rPr>
      <t xml:space="preserve">
ХОРХЕЙ</t>
    </r>
  </si>
  <si>
    <t>105EM06</t>
  </si>
  <si>
    <r>
      <rPr>
        <b/>
        <sz val="8"/>
        <rFont val="Verdana"/>
        <family val="2"/>
      </rPr>
      <t>LEIPCIG</t>
    </r>
    <r>
      <rPr>
        <sz val="8"/>
        <rFont val="Verdana"/>
        <family val="2"/>
      </rPr>
      <t xml:space="preserve">
ЛЕЙПЦИГ</t>
    </r>
  </si>
  <si>
    <t>Hampton
Хэмптон</t>
  </si>
  <si>
    <r>
      <t xml:space="preserve">Aliaksandra
</t>
    </r>
    <r>
      <rPr>
        <sz val="8"/>
        <rFont val="Verdana"/>
        <family val="2"/>
      </rPr>
      <t>Александра</t>
    </r>
  </si>
  <si>
    <r>
      <t xml:space="preserve">TORONTO
</t>
    </r>
    <r>
      <rPr>
        <sz val="8"/>
        <rFont val="Verdana"/>
        <family val="2"/>
      </rPr>
      <t>ТОРОНТО</t>
    </r>
  </si>
  <si>
    <r>
      <t xml:space="preserve">PRIYSK
</t>
    </r>
    <r>
      <rPr>
        <sz val="8"/>
        <rFont val="Verdana"/>
        <family val="2"/>
      </rPr>
      <t>ПРИЙСК</t>
    </r>
  </si>
  <si>
    <r>
      <t xml:space="preserve">Antonina
</t>
    </r>
    <r>
      <rPr>
        <sz val="8"/>
        <rFont val="Verdana"/>
        <family val="2"/>
      </rPr>
      <t>Антонина</t>
    </r>
  </si>
  <si>
    <t>104ZB69</t>
  </si>
  <si>
    <r>
      <t xml:space="preserve">LIBERAL
</t>
    </r>
    <r>
      <rPr>
        <sz val="8"/>
        <rFont val="Verdana"/>
        <family val="2"/>
      </rPr>
      <t>ЛИБЕРАЛ</t>
    </r>
  </si>
  <si>
    <t>G/10
менр/10</t>
  </si>
  <si>
    <t>Bogart 21
Богарт 21</t>
  </si>
  <si>
    <r>
      <t xml:space="preserve">Varvara
</t>
    </r>
    <r>
      <rPr>
        <sz val="8"/>
        <rFont val="Verdana"/>
        <family val="2"/>
      </rPr>
      <t>Варвара</t>
    </r>
  </si>
  <si>
    <r>
      <t xml:space="preserve">PAULENKA
</t>
    </r>
    <r>
      <rPr>
        <sz val="8"/>
        <rFont val="Verdana"/>
        <family val="2"/>
      </rPr>
      <t>ПАВЛЕНКА, 1996</t>
    </r>
  </si>
  <si>
    <r>
      <t xml:space="preserve">Valeryia </t>
    </r>
    <r>
      <rPr>
        <sz val="8"/>
        <rFont val="Verdana"/>
        <family val="2"/>
      </rPr>
      <t>Валерия</t>
    </r>
  </si>
  <si>
    <r>
      <t xml:space="preserve">MARKINA
</t>
    </r>
    <r>
      <rPr>
        <sz val="8"/>
        <rFont val="Verdana"/>
        <family val="2"/>
      </rPr>
      <t>МАРКИНА, 1996</t>
    </r>
  </si>
  <si>
    <r>
      <t xml:space="preserve">BANAVUR
</t>
    </r>
    <r>
      <rPr>
        <sz val="8"/>
        <rFont val="Verdana"/>
        <family val="2"/>
      </rPr>
      <t>БАНАВУР</t>
    </r>
  </si>
  <si>
    <r>
      <t xml:space="preserve">VOLKOVA
</t>
    </r>
    <r>
      <rPr>
        <sz val="8"/>
        <rFont val="Verdana"/>
        <family val="2"/>
      </rPr>
      <t>ВОЛКОВА</t>
    </r>
  </si>
  <si>
    <r>
      <t xml:space="preserve">GORBACHEVA
</t>
    </r>
    <r>
      <rPr>
        <sz val="8"/>
        <rFont val="Verdana"/>
        <family val="2"/>
      </rPr>
      <t>ГОРБАЧЕВА</t>
    </r>
  </si>
  <si>
    <r>
      <t xml:space="preserve">AMAZING
</t>
    </r>
    <r>
      <rPr>
        <sz val="8"/>
        <rFont val="Verdana"/>
        <family val="2"/>
      </rPr>
      <t>ЭМЕЙЗИНГ</t>
    </r>
  </si>
  <si>
    <r>
      <t xml:space="preserve">Elizaveta </t>
    </r>
    <r>
      <rPr>
        <sz val="8"/>
        <rFont val="Verdana"/>
        <family val="2"/>
      </rPr>
      <t>Елизавета</t>
    </r>
  </si>
  <si>
    <r>
      <t xml:space="preserve">GARMASH
</t>
    </r>
    <r>
      <rPr>
        <sz val="8"/>
        <rFont val="Verdana"/>
        <family val="2"/>
      </rPr>
      <t>ГАРМАШ, 1998</t>
    </r>
  </si>
  <si>
    <r>
      <t xml:space="preserve">TAVR
</t>
    </r>
    <r>
      <rPr>
        <sz val="8"/>
        <rFont val="Verdana"/>
        <family val="2"/>
      </rPr>
      <t>ТАВР</t>
    </r>
  </si>
  <si>
    <t>10153445</t>
  </si>
  <si>
    <r>
      <t xml:space="preserve">HOCUS POCUS
</t>
    </r>
    <r>
      <rPr>
        <sz val="8"/>
        <rFont val="Verdana"/>
        <family val="2"/>
      </rPr>
      <t>ХОКУС ПОКУС</t>
    </r>
  </si>
  <si>
    <r>
      <t>LADOSHKINA</t>
    </r>
    <r>
      <rPr>
        <sz val="8"/>
        <rFont val="Verdana"/>
        <family val="2"/>
      </rPr>
      <t xml:space="preserve">
ЛАДОШКИНА</t>
    </r>
  </si>
  <si>
    <r>
      <t xml:space="preserve">STATUS QUO
</t>
    </r>
    <r>
      <rPr>
        <sz val="8"/>
        <rFont val="Verdana"/>
        <family val="2"/>
      </rPr>
      <t>СТАТУС КВО</t>
    </r>
  </si>
  <si>
    <r>
      <t xml:space="preserve">PECHERSK
</t>
    </r>
    <r>
      <rPr>
        <sz val="8"/>
        <rFont val="Verdana"/>
        <family val="2"/>
      </rPr>
      <t>ПЕЧЕРСК</t>
    </r>
  </si>
  <si>
    <r>
      <rPr>
        <b/>
        <sz val="8"/>
        <rFont val="Verdana"/>
        <family val="2"/>
      </rPr>
      <t>POUKH</t>
    </r>
    <r>
      <rPr>
        <sz val="8"/>
        <rFont val="Verdana"/>
        <family val="2"/>
      </rPr>
      <t xml:space="preserve">
ПУХ</t>
    </r>
  </si>
  <si>
    <r>
      <t xml:space="preserve">VOZHOVA
</t>
    </r>
    <r>
      <rPr>
        <sz val="8"/>
        <rFont val="Verdana"/>
        <family val="2"/>
      </rPr>
      <t>ВОЖОВА, 1997</t>
    </r>
  </si>
  <si>
    <r>
      <t xml:space="preserve">KORSARO
</t>
    </r>
    <r>
      <rPr>
        <sz val="8"/>
        <rFont val="Verdana"/>
        <family val="2"/>
      </rPr>
      <t>КОРСАРО</t>
    </r>
  </si>
  <si>
    <r>
      <t xml:space="preserve">Aleksandra
</t>
    </r>
    <r>
      <rPr>
        <sz val="8"/>
        <rFont val="Verdana"/>
        <family val="2"/>
      </rPr>
      <t>Александра</t>
    </r>
  </si>
  <si>
    <r>
      <t xml:space="preserve">SOBOLENKO
</t>
    </r>
    <r>
      <rPr>
        <sz val="8"/>
        <rFont val="Verdana"/>
        <family val="2"/>
      </rPr>
      <t>СОБОЛЕНКО, 2003</t>
    </r>
  </si>
  <si>
    <r>
      <t xml:space="preserve">LARRY CARLTON
</t>
    </r>
    <r>
      <rPr>
        <sz val="8"/>
        <rFont val="Verdana"/>
        <family val="2"/>
      </rPr>
      <t>ЛАРРИ КАРЛТОН</t>
    </r>
  </si>
  <si>
    <r>
      <t xml:space="preserve">Margarita
</t>
    </r>
    <r>
      <rPr>
        <sz val="8"/>
        <rFont val="Verdana"/>
        <family val="2"/>
      </rPr>
      <t>Маргарита</t>
    </r>
  </si>
  <si>
    <r>
      <t xml:space="preserve">ANASHKINA
</t>
    </r>
    <r>
      <rPr>
        <sz val="8"/>
        <rFont val="Verdana"/>
        <family val="2"/>
      </rPr>
      <t>АНАШКИНА, 2003</t>
    </r>
  </si>
  <si>
    <r>
      <t xml:space="preserve">FLIBUSTIER
</t>
    </r>
    <r>
      <rPr>
        <sz val="8"/>
        <rFont val="Verdana"/>
        <family val="2"/>
      </rPr>
      <t>ФЛИБУСТЬЕР</t>
    </r>
  </si>
  <si>
    <r>
      <t xml:space="preserve">Olesya
</t>
    </r>
    <r>
      <rPr>
        <sz val="8"/>
        <rFont val="Verdana"/>
        <family val="2"/>
      </rPr>
      <t>Олеся</t>
    </r>
  </si>
  <si>
    <r>
      <t xml:space="preserve">SHVETSOVA
</t>
    </r>
    <r>
      <rPr>
        <sz val="8"/>
        <rFont val="Verdana"/>
        <family val="2"/>
      </rPr>
      <t>ШВЕЦОВА, 2003</t>
    </r>
  </si>
  <si>
    <r>
      <t xml:space="preserve">FORD MUSTANG
</t>
    </r>
    <r>
      <rPr>
        <sz val="8"/>
        <rFont val="Verdana"/>
        <family val="2"/>
      </rPr>
      <t>ФОРД МУСТАНГ</t>
    </r>
  </si>
  <si>
    <t>Golubev S.
Голубев С.</t>
  </si>
  <si>
    <t>Kot E.
Кот Е.</t>
  </si>
  <si>
    <r>
      <t xml:space="preserve">BEREZINSKAYA
</t>
    </r>
    <r>
      <rPr>
        <sz val="8"/>
        <rFont val="Verdana"/>
        <family val="2"/>
      </rPr>
      <t>БЕРЕЗИНСКАЯ, 1999</t>
    </r>
  </si>
  <si>
    <r>
      <t xml:space="preserve">SAZONAVA
</t>
    </r>
    <r>
      <rPr>
        <sz val="8"/>
        <rFont val="Verdana"/>
        <family val="2"/>
      </rPr>
      <t>САЗОНОВА, 1999</t>
    </r>
  </si>
  <si>
    <r>
      <t xml:space="preserve">SHISHONOK
</t>
    </r>
    <r>
      <rPr>
        <sz val="8"/>
        <rFont val="Verdana"/>
        <family val="2"/>
      </rPr>
      <t>ШИШОНАК, 1999</t>
    </r>
  </si>
  <si>
    <r>
      <t xml:space="preserve">SUDZHENKA
</t>
    </r>
    <r>
      <rPr>
        <sz val="8"/>
        <rFont val="Verdana"/>
        <family val="2"/>
      </rPr>
      <t>СУДЖЕНКА, 1999</t>
    </r>
  </si>
  <si>
    <r>
      <rPr>
        <b/>
        <sz val="8"/>
        <rFont val="Verdana"/>
        <family val="2"/>
      </rPr>
      <t>YARANTSEVA</t>
    </r>
    <r>
      <rPr>
        <sz val="8"/>
        <rFont val="Verdana"/>
        <family val="2"/>
      </rPr>
      <t xml:space="preserve">
ЯРАНЦЕВА, 2000 </t>
    </r>
  </si>
  <si>
    <r>
      <t xml:space="preserve">ALEKSEEVA
</t>
    </r>
    <r>
      <rPr>
        <sz val="8"/>
        <rFont val="Verdana"/>
        <family val="2"/>
      </rPr>
      <t>АЛЕКСЕЕВА, 2002</t>
    </r>
  </si>
  <si>
    <r>
      <t xml:space="preserve">TVOROGOVA-KUZNETSOVA
</t>
    </r>
    <r>
      <rPr>
        <sz val="6"/>
        <rFont val="Verdana"/>
        <family val="2"/>
      </rPr>
      <t>ТВОРОГОВА-КУЗНЕЦОВА, 2001</t>
    </r>
  </si>
  <si>
    <r>
      <t xml:space="preserve">SHULGINOVA
</t>
    </r>
    <r>
      <rPr>
        <sz val="8"/>
        <rFont val="Verdana"/>
        <family val="2"/>
      </rPr>
      <t>ШУЛЬГИНОВА, 1999</t>
    </r>
  </si>
  <si>
    <r>
      <t xml:space="preserve">IVANOVA
</t>
    </r>
    <r>
      <rPr>
        <sz val="8"/>
        <rFont val="Verdana"/>
        <family val="2"/>
      </rPr>
      <t>ИВАНОВА, 1997</t>
    </r>
  </si>
  <si>
    <r>
      <t xml:space="preserve">MAKSAKOVA
</t>
    </r>
    <r>
      <rPr>
        <sz val="8"/>
        <rFont val="Verdana"/>
        <family val="2"/>
      </rPr>
      <t>МАКСАКОВА, 1997</t>
    </r>
  </si>
  <si>
    <r>
      <t xml:space="preserve">GLAZYRINA
</t>
    </r>
    <r>
      <rPr>
        <sz val="8"/>
        <rFont val="Verdana"/>
        <family val="2"/>
      </rPr>
      <t>ГЛАЗЫРИНА, 2004</t>
    </r>
  </si>
  <si>
    <r>
      <t xml:space="preserve">KUZNETSOVA
</t>
    </r>
    <r>
      <rPr>
        <sz val="8"/>
        <rFont val="Verdana"/>
        <family val="2"/>
      </rPr>
      <t>КУЗНЕЦОВА, 2004</t>
    </r>
  </si>
  <si>
    <r>
      <t>RUSAKOVA</t>
    </r>
    <r>
      <rPr>
        <sz val="8"/>
        <rFont val="Verdana"/>
        <family val="2"/>
      </rPr>
      <t xml:space="preserve">
РУСАКОВА, 2004</t>
    </r>
  </si>
  <si>
    <t>105QW93</t>
  </si>
  <si>
    <r>
      <rPr>
        <b/>
        <sz val="8"/>
        <rFont val="Verdana"/>
        <family val="2"/>
      </rPr>
      <t>BREEZE RAIN M</t>
    </r>
    <r>
      <rPr>
        <sz val="8"/>
        <rFont val="Verdana"/>
        <family val="2"/>
      </rPr>
      <t xml:space="preserve">
БРИЗ РЕЙН М</t>
    </r>
  </si>
  <si>
    <r>
      <t xml:space="preserve">DEBERDEEVA
</t>
    </r>
    <r>
      <rPr>
        <sz val="8"/>
        <rFont val="Verdana"/>
        <family val="2"/>
      </rPr>
      <t>ДЕБЕРДЕЕВА</t>
    </r>
  </si>
  <si>
    <t>Romanova E.
Романова Е.</t>
  </si>
  <si>
    <r>
      <t xml:space="preserve">ELKINA
</t>
    </r>
    <r>
      <rPr>
        <sz val="8"/>
        <rFont val="Verdana"/>
        <family val="2"/>
      </rPr>
      <t>ЕЛКИНА</t>
    </r>
  </si>
  <si>
    <r>
      <t xml:space="preserve">ZVEZDOCHET
</t>
    </r>
    <r>
      <rPr>
        <sz val="8"/>
        <rFont val="Verdana"/>
        <family val="2"/>
      </rPr>
      <t>ЗВЕЗДОЧЕТ</t>
    </r>
  </si>
  <si>
    <t>10153449</t>
  </si>
  <si>
    <t>104VA78</t>
  </si>
  <si>
    <t>10138609</t>
  </si>
  <si>
    <r>
      <t xml:space="preserve">RYKOVA
</t>
    </r>
    <r>
      <rPr>
        <sz val="8"/>
        <rFont val="Verdana"/>
        <family val="2"/>
      </rPr>
      <t>РЫКОВА</t>
    </r>
  </si>
  <si>
    <t>105DP44</t>
  </si>
  <si>
    <r>
      <t xml:space="preserve">SUN LE GRAND
</t>
    </r>
    <r>
      <rPr>
        <sz val="8"/>
        <rFont val="Verdana"/>
        <family val="2"/>
      </rPr>
      <t>САН ЛЕ ГРАНД</t>
    </r>
  </si>
  <si>
    <t>Rykova A.
Рыкова А.</t>
  </si>
  <si>
    <t>Gelendzhik
Геленджик</t>
  </si>
  <si>
    <r>
      <t xml:space="preserve">TREVOR
</t>
    </r>
    <r>
      <rPr>
        <sz val="8"/>
        <rFont val="Verdana"/>
        <family val="2"/>
      </rPr>
      <t>ТРЕВОР</t>
    </r>
  </si>
  <si>
    <r>
      <t xml:space="preserve">MAGNIT
</t>
    </r>
    <r>
      <rPr>
        <sz val="8"/>
        <rFont val="Verdana"/>
        <family val="2"/>
      </rPr>
      <t>МАГНИТ</t>
    </r>
  </si>
  <si>
    <t>10104870</t>
  </si>
  <si>
    <t>105FE03</t>
  </si>
  <si>
    <t>10140378</t>
  </si>
  <si>
    <t>105FX50</t>
  </si>
  <si>
    <t>104CX23</t>
  </si>
  <si>
    <t>Vatelina A.
Вателина А.</t>
  </si>
  <si>
    <t xml:space="preserve">  Cristallo 
Кристалло</t>
  </si>
  <si>
    <t>103HV83</t>
  </si>
  <si>
    <t>M/05
коб/05</t>
  </si>
  <si>
    <t xml:space="preserve">Dragonfly
Драгонфлай </t>
  </si>
  <si>
    <r>
      <t xml:space="preserve">FREIGRAFF AF HVARRE
</t>
    </r>
    <r>
      <rPr>
        <sz val="8"/>
        <rFont val="Verdana"/>
        <family val="2"/>
      </rPr>
      <t>ФРАЙГРАФ АФ ХВАРРЕ</t>
    </r>
  </si>
  <si>
    <r>
      <t xml:space="preserve">VENIDIKTOVA
</t>
    </r>
    <r>
      <rPr>
        <sz val="8"/>
        <rFont val="Verdana"/>
        <family val="2"/>
      </rPr>
      <t>ВЕНИДИКТОВА</t>
    </r>
  </si>
  <si>
    <r>
      <t xml:space="preserve">KHALI GALI
</t>
    </r>
    <r>
      <rPr>
        <sz val="8"/>
        <rFont val="Verdana"/>
        <family val="2"/>
      </rPr>
      <t>ХАЛИ ГАЛИ</t>
    </r>
  </si>
  <si>
    <r>
      <t xml:space="preserve">JOHANS KRAUS
</t>
    </r>
    <r>
      <rPr>
        <sz val="8"/>
        <rFont val="Verdana"/>
        <family val="2"/>
      </rPr>
      <t>ЙОХАНС КРАУС</t>
    </r>
  </si>
  <si>
    <r>
      <t xml:space="preserve">Rimma
</t>
    </r>
    <r>
      <rPr>
        <sz val="8"/>
        <rFont val="Verdana"/>
        <family val="2"/>
      </rPr>
      <t>Римма</t>
    </r>
  </si>
  <si>
    <r>
      <t xml:space="preserve">KUZENKOVA
</t>
    </r>
    <r>
      <rPr>
        <sz val="8"/>
        <rFont val="Verdana"/>
        <family val="2"/>
      </rPr>
      <t>КУЗЕНКОВА</t>
    </r>
  </si>
  <si>
    <r>
      <t xml:space="preserve">KONHABAR
</t>
    </r>
    <r>
      <rPr>
        <sz val="8"/>
        <rFont val="Verdana"/>
        <family val="2"/>
      </rPr>
      <t>КОНХАБАР</t>
    </r>
  </si>
  <si>
    <t>FEI CDI YH</t>
  </si>
  <si>
    <t>PRELIMINARY DRESSAGE TEST FOR 5-YEAR OLD HORSES</t>
  </si>
  <si>
    <t xml:space="preserve"> Trot </t>
  </si>
  <si>
    <t xml:space="preserve">Walk </t>
  </si>
  <si>
    <t xml:space="preserve"> Canter </t>
  </si>
  <si>
    <t>Submission</t>
  </si>
  <si>
    <t xml:space="preserve">Perspective </t>
  </si>
  <si>
    <t>Total marks</t>
  </si>
  <si>
    <t>TOTAL SCORE</t>
  </si>
  <si>
    <t>FINAL SCORE in %</t>
  </si>
  <si>
    <t>Judges: Maribel Alonso De Quinzanos (MEX), Irina Maknami (RUS), Magnus Ringmark (SWE)</t>
  </si>
  <si>
    <t>PRELIMINARY DRESSAGE TEST FOR 6-YEAR OLD HORSES</t>
  </si>
  <si>
    <t>Time</t>
  </si>
  <si>
    <t>Team Competition for Pony Riders</t>
  </si>
  <si>
    <t>25/05/2017</t>
  </si>
  <si>
    <t>E - Maribel Alonso De Quinzanos (MEX)</t>
  </si>
  <si>
    <t>H - Magnus Ringmark (SWE)</t>
  </si>
  <si>
    <t>С - Maria Colliander (FIN)</t>
  </si>
  <si>
    <t>B - Yuri Romanov (RUS)</t>
  </si>
  <si>
    <t>Children Preliminary Competition B</t>
  </si>
  <si>
    <t>M - Valentina Martyanova (RUS)</t>
  </si>
  <si>
    <t>M - Magnus Ringmark (SWE)</t>
  </si>
  <si>
    <t>С - Irina Maknami (RUS)</t>
  </si>
  <si>
    <t>Team Competition for Juniors</t>
  </si>
  <si>
    <t>Plase</t>
  </si>
  <si>
    <t>26/05/2017</t>
  </si>
  <si>
    <r>
      <t xml:space="preserve">LIBERVIL
</t>
    </r>
    <r>
      <rPr>
        <sz val="8"/>
        <rFont val="Verdana"/>
        <family val="2"/>
      </rPr>
      <t>ЛИБЕРВИЛ</t>
    </r>
  </si>
  <si>
    <t>-</t>
  </si>
  <si>
    <t>10153520</t>
  </si>
  <si>
    <t>C - Magnus Ringmark (SWE)</t>
  </si>
  <si>
    <t>H - Maria Colliander (FIN)</t>
  </si>
  <si>
    <t>E - Irina Maknami (RUS)</t>
  </si>
  <si>
    <t>M - Yuri Romanov (RUS)</t>
  </si>
  <si>
    <t>B - Valentina Martyanova (RUS)</t>
  </si>
  <si>
    <t>M - Maribel Alonso De Quinzanos (MEX)</t>
  </si>
  <si>
    <t>B - Magnus Ringmark (SWE)</t>
  </si>
  <si>
    <t>H - Irina Maknami (RUS)</t>
  </si>
  <si>
    <t>С - Valentina Martyanova (RUS)</t>
  </si>
  <si>
    <r>
      <t xml:space="preserve">BUTYATOVA
</t>
    </r>
    <r>
      <rPr>
        <sz val="8"/>
        <rFont val="Verdana"/>
        <family val="2"/>
      </rPr>
      <t>БУТЯТОВА</t>
    </r>
  </si>
  <si>
    <t>105RA47</t>
  </si>
  <si>
    <r>
      <t xml:space="preserve">RICHARD
</t>
    </r>
    <r>
      <rPr>
        <sz val="8"/>
        <rFont val="Verdana"/>
        <family val="2"/>
      </rPr>
      <t>РИЧАРД</t>
    </r>
  </si>
  <si>
    <t>Locksley II
Локсли II</t>
  </si>
  <si>
    <t>Mecsheryakova A.
Мещерякова А.</t>
  </si>
  <si>
    <r>
      <t xml:space="preserve">YUFEREVA
</t>
    </r>
    <r>
      <rPr>
        <sz val="8"/>
        <rFont val="Verdana"/>
        <family val="2"/>
      </rPr>
      <t>ЮФЕРЕВА</t>
    </r>
  </si>
  <si>
    <r>
      <t xml:space="preserve">DIGGER
</t>
    </r>
    <r>
      <rPr>
        <sz val="8"/>
        <rFont val="Verdana"/>
        <family val="2"/>
      </rPr>
      <t>ДИГГЕР</t>
    </r>
  </si>
  <si>
    <t>105RA45</t>
  </si>
  <si>
    <t>Grebenyukova U.
Гребенюкова У.</t>
  </si>
  <si>
    <t>Young Riders Team Competition</t>
  </si>
  <si>
    <t>B - Maribel Alonso De Quinzanos (MEX)</t>
  </si>
  <si>
    <t>E - Maria Colliander (FIN)</t>
  </si>
  <si>
    <t>С - Yuri Romanov (RUS)</t>
  </si>
  <si>
    <t>H - Alban Tissot (FRA)</t>
  </si>
  <si>
    <t>E - Alban Tissot (FRA)</t>
  </si>
  <si>
    <t>Judges: Maria Colliander (FIN), Yuri Romanov (RUS), Magnus Ringmark (SWE)</t>
  </si>
  <si>
    <t>TEST FOR 5-YEAR OLD HORSES-FINAL</t>
  </si>
  <si>
    <t>TEST FOR 6-YEAR OLD HORSES-FINAL</t>
  </si>
  <si>
    <t>CDICh-A</t>
  </si>
  <si>
    <t>Not accepted</t>
  </si>
  <si>
    <t>Accepted</t>
  </si>
  <si>
    <t>27/05/2017</t>
  </si>
  <si>
    <t>Pony Individual Competition</t>
  </si>
  <si>
    <t>Junior Individual Competition</t>
  </si>
  <si>
    <t>Children Team Competition</t>
  </si>
  <si>
    <t>Young Riders Individual Competition</t>
  </si>
  <si>
    <t>С - Maribel Alonso De Quinzanos (MEX)</t>
  </si>
  <si>
    <t>E - Valentina Martyanova (RUS)</t>
  </si>
  <si>
    <t>M - Alban Tissot (FRA)</t>
  </si>
  <si>
    <t>С - Alban Tissot (FRA)</t>
  </si>
  <si>
    <t>M - Irina Maknami (RUS)</t>
  </si>
  <si>
    <t>Elim.</t>
  </si>
  <si>
    <t>E - Yuri Romanov (RUS)</t>
  </si>
  <si>
    <t>H - Valentina Martyanova (RUS)</t>
  </si>
  <si>
    <t>C - Maria Colliander (FIN)</t>
  </si>
  <si>
    <t>B - Irina Maknami (RUS)</t>
  </si>
  <si>
    <t>E - Magnus Ringmark (SWE)</t>
  </si>
  <si>
    <t>INTERMEDIATE I</t>
  </si>
  <si>
    <t>B - Maria Colliander (FIN)</t>
  </si>
  <si>
    <t>Технические результаты</t>
  </si>
  <si>
    <t>Взрослые</t>
  </si>
  <si>
    <t>Выездка</t>
  </si>
  <si>
    <t>Дети</t>
  </si>
  <si>
    <t>ППд В, %</t>
  </si>
  <si>
    <t>КП, %</t>
  </si>
  <si>
    <t>СУММА, %</t>
  </si>
  <si>
    <t>ЛП, %</t>
  </si>
  <si>
    <t>Юноши</t>
  </si>
  <si>
    <t>КЮР, %</t>
  </si>
  <si>
    <t>Юниоры</t>
  </si>
  <si>
    <t>МП, %</t>
  </si>
  <si>
    <t>СП1, %</t>
  </si>
  <si>
    <r>
      <t xml:space="preserve">ИМПЕРАТОРСКИЙ КУБОК ДОМА РОМАНОВЫХ
</t>
    </r>
    <r>
      <rPr>
        <b/>
        <sz val="14"/>
        <rFont val="Verdana"/>
        <family val="2"/>
      </rPr>
      <t>Региональные соревнования</t>
    </r>
  </si>
  <si>
    <t>24-28/05/2017</t>
  </si>
  <si>
    <t>ИМПЕРАТОРСКИЙ КУБОК ДОМА РОМАНОВЫХ
Региональные соревнования</t>
  </si>
  <si>
    <t xml:space="preserve">Total                   </t>
  </si>
  <si>
    <t>T</t>
  </si>
  <si>
    <t>A</t>
  </si>
  <si>
    <t>28/05/2017</t>
  </si>
  <si>
    <t>С - Magnus Ringmark (SWE)</t>
  </si>
  <si>
    <t>JUNIOR FREESTYLE TEST</t>
  </si>
  <si>
    <t>не старт.</t>
  </si>
  <si>
    <t>YOUNG RIDERS FREESTYLE TEST</t>
  </si>
  <si>
    <t>INTERMEDIATE I FREESTYLE</t>
  </si>
  <si>
    <t>не стар.</t>
  </si>
  <si>
    <t>26/05/2016</t>
  </si>
  <si>
    <t>CDI 2*/CDIY/CDI J/CDICh/CDIP/CDIYH</t>
  </si>
  <si>
    <t>Главный судья</t>
  </si>
  <si>
    <t>Макнами И. - ВК/МК 4* - Московская обл.</t>
  </si>
  <si>
    <t>Главный секретарь</t>
  </si>
  <si>
    <t>Children Individual Competition</t>
  </si>
  <si>
    <t>Коган О. - ВК - Москва</t>
  </si>
  <si>
    <t>КЮР 
СП1, %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</si>
</sst>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000000"/>
    <numFmt numFmtId="180" formatCode="_(\$* #,##0.00_);_(\$* \(#,##0.00\);_(\$* \-??_);_(@_)"/>
    <numFmt numFmtId="181" formatCode="_-* #,##0.00&quot;р.&quot;_-;\-* #,##0.00&quot;р.&quot;_-;_-* \-??&quot;р.&quot;_-;_-@_-"/>
    <numFmt numFmtId="182" formatCode="_(&quot;$&quot;* #,##0.00_);_(&quot;$&quot;* \(#,##0.00\);_(&quot;$&quot;* &quot;-&quot;??_);_(@_)"/>
    <numFmt numFmtId="183" formatCode="&quot;SFr.&quot;\ #,##0;&quot;SFr.&quot;\ \-#,##0"/>
    <numFmt numFmtId="184" formatCode="_ &quot;SFr.&quot;\ * #,##0.00_ ;_ &quot;SFr.&quot;\ * \-#,##0.00_ ;_ &quot;SFr.&quot;\ * &quot;-&quot;??_ ;_ @_ "/>
    <numFmt numFmtId="185" formatCode="_-* #,##0\ &quot;SFr.&quot;_-;\-* #,##0\ &quot;SFr.&quot;_-;_-* &quot;-&quot;\ &quot;SFr.&quot;_-;_-@_-"/>
    <numFmt numFmtId="186" formatCode="_-* #,##0.00\ _р_._-;\-* #,##0.00\ _р_._-;_-* &quot;-&quot;??\ _р_._-;_-@_-"/>
    <numFmt numFmtId="187" formatCode="_-* #,##0.00_р_._-;\-* #,##0.00_р_._-;_-* \-??_р_._-;_-@_-"/>
    <numFmt numFmtId="188" formatCode="_(* #,##0.00_);_(* \(#,##0.00\);_(* &quot;-&quot;??_);_(@_)"/>
  </numFmts>
  <fonts count="93">
    <font>
      <sz val="10"/>
      <name val="Arial Cyr"/>
      <family val="0"/>
    </font>
    <font>
      <b/>
      <sz val="18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sz val="10"/>
      <name val="Times New Roman"/>
      <family val="1"/>
    </font>
    <font>
      <sz val="12"/>
      <color indexed="60"/>
      <name val="Verdana"/>
      <family val="2"/>
    </font>
    <font>
      <sz val="12"/>
      <name val="Verdana"/>
      <family val="2"/>
    </font>
    <font>
      <i/>
      <sz val="12"/>
      <name val="Times New Roman"/>
      <family val="1"/>
    </font>
    <font>
      <b/>
      <sz val="8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7"/>
      <name val="Verdana"/>
      <family val="2"/>
    </font>
    <font>
      <i/>
      <sz val="8"/>
      <name val="Times New Roman"/>
      <family val="1"/>
    </font>
    <font>
      <sz val="8"/>
      <name val="Arial Cyr"/>
      <family val="0"/>
    </font>
    <font>
      <i/>
      <sz val="9"/>
      <name val="Verdana"/>
      <family val="2"/>
    </font>
    <font>
      <sz val="6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24"/>
      <name val="Verdana"/>
      <family val="2"/>
    </font>
    <font>
      <b/>
      <i/>
      <sz val="18"/>
      <name val="Verdana"/>
      <family val="2"/>
    </font>
    <font>
      <b/>
      <i/>
      <sz val="24"/>
      <name val="Verdana"/>
      <family val="2"/>
    </font>
    <font>
      <sz val="26"/>
      <name val="Verdana"/>
      <family val="2"/>
    </font>
    <font>
      <i/>
      <sz val="14"/>
      <name val="Verdana"/>
      <family val="2"/>
    </font>
    <font>
      <b/>
      <i/>
      <sz val="14"/>
      <name val="Verdana"/>
      <family val="2"/>
    </font>
    <font>
      <sz val="16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i/>
      <sz val="11"/>
      <name val="Verdana"/>
      <family val="2"/>
    </font>
    <font>
      <b/>
      <i/>
      <sz val="11"/>
      <color indexed="10"/>
      <name val="Verdana"/>
      <family val="2"/>
    </font>
    <font>
      <i/>
      <sz val="11"/>
      <color indexed="10"/>
      <name val="Verdana"/>
      <family val="2"/>
    </font>
    <font>
      <b/>
      <i/>
      <sz val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6"/>
      <name val="Verdana"/>
      <family val="2"/>
    </font>
    <font>
      <b/>
      <i/>
      <sz val="10"/>
      <name val="Verdana"/>
      <family val="2"/>
    </font>
    <font>
      <b/>
      <i/>
      <sz val="20"/>
      <name val="Verdana"/>
      <family val="2"/>
    </font>
    <font>
      <b/>
      <sz val="14"/>
      <name val="Verdana"/>
      <family val="2"/>
    </font>
    <font>
      <b/>
      <sz val="8"/>
      <color indexed="10"/>
      <name val="Verdana"/>
      <family val="2"/>
    </font>
    <font>
      <b/>
      <sz val="22"/>
      <name val="Verdana"/>
      <family val="2"/>
    </font>
    <font>
      <i/>
      <sz val="10"/>
      <name val="Verdana"/>
      <family val="2"/>
    </font>
    <font>
      <i/>
      <sz val="12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sz val="11"/>
      <color indexed="8"/>
      <name val="Verdana"/>
      <family val="2"/>
    </font>
    <font>
      <b/>
      <sz val="24"/>
      <color indexed="9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24"/>
      <color theme="0"/>
      <name val="Verdana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68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7" borderId="0" applyNumberFormat="0" applyBorder="0" applyAlignment="0" applyProtection="0"/>
    <xf numFmtId="0" fontId="68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0" borderId="0" applyNumberFormat="0" applyBorder="0" applyAlignment="0" applyProtection="0"/>
    <xf numFmtId="0" fontId="68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3" borderId="0" applyNumberFormat="0" applyBorder="0" applyAlignment="0" applyProtection="0"/>
    <xf numFmtId="0" fontId="68" fillId="25" borderId="0" applyNumberFormat="0" applyBorder="0" applyAlignment="0" applyProtection="0"/>
    <xf numFmtId="0" fontId="36" fillId="13" borderId="0" applyNumberFormat="0" applyBorder="0" applyAlignment="0" applyProtection="0"/>
    <xf numFmtId="0" fontId="36" fillId="26" borderId="0" applyNumberFormat="0" applyBorder="0" applyAlignment="0" applyProtection="0"/>
    <xf numFmtId="0" fontId="36" fillId="13" borderId="0" applyNumberFormat="0" applyBorder="0" applyAlignment="0" applyProtection="0"/>
    <xf numFmtId="0" fontId="68" fillId="27" borderId="0" applyNumberFormat="0" applyBorder="0" applyAlignment="0" applyProtection="0"/>
    <xf numFmtId="0" fontId="36" fillId="14" borderId="0" applyNumberFormat="0" applyBorder="0" applyAlignment="0" applyProtection="0"/>
    <xf numFmtId="0" fontId="36" fillId="28" borderId="0" applyNumberFormat="0" applyBorder="0" applyAlignment="0" applyProtection="0"/>
    <xf numFmtId="0" fontId="36" fillId="14" borderId="0" applyNumberFormat="0" applyBorder="0" applyAlignment="0" applyProtection="0"/>
    <xf numFmtId="0" fontId="68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0" borderId="0" applyNumberFormat="0" applyBorder="0" applyAlignment="0" applyProtection="0"/>
    <xf numFmtId="0" fontId="69" fillId="32" borderId="1" applyNumberFormat="0" applyAlignment="0" applyProtection="0"/>
    <xf numFmtId="0" fontId="37" fillId="7" borderId="2" applyNumberFormat="0" applyAlignment="0" applyProtection="0"/>
    <xf numFmtId="0" fontId="37" fillId="33" borderId="2" applyNumberFormat="0" applyAlignment="0" applyProtection="0"/>
    <xf numFmtId="0" fontId="37" fillId="7" borderId="2" applyNumberFormat="0" applyAlignment="0" applyProtection="0"/>
    <xf numFmtId="0" fontId="70" fillId="34" borderId="3" applyNumberFormat="0" applyAlignment="0" applyProtection="0"/>
    <xf numFmtId="0" fontId="38" fillId="35" borderId="4" applyNumberFormat="0" applyAlignment="0" applyProtection="0"/>
    <xf numFmtId="0" fontId="38" fillId="36" borderId="4" applyNumberFormat="0" applyAlignment="0" applyProtection="0"/>
    <xf numFmtId="0" fontId="38" fillId="35" borderId="4" applyNumberFormat="0" applyAlignment="0" applyProtection="0"/>
    <xf numFmtId="0" fontId="71" fillId="34" borderId="1" applyNumberFormat="0" applyAlignment="0" applyProtection="0"/>
    <xf numFmtId="0" fontId="39" fillId="35" borderId="2" applyNumberFormat="0" applyAlignment="0" applyProtection="0"/>
    <xf numFmtId="0" fontId="39" fillId="36" borderId="2" applyNumberFormat="0" applyAlignment="0" applyProtection="0"/>
    <xf numFmtId="0" fontId="39" fillId="35" borderId="2" applyNumberFormat="0" applyAlignment="0" applyProtection="0"/>
    <xf numFmtId="0" fontId="7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35" fillId="0" borderId="0" applyFont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70" fontId="35" fillId="0" borderId="0" applyFont="0" applyFill="0" applyBorder="0" applyAlignment="0" applyProtection="0"/>
    <xf numFmtId="181" fontId="9" fillId="0" borderId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7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3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2" fontId="9" fillId="0" borderId="0" applyFont="0" applyFill="0" applyBorder="0" applyAlignment="0" applyProtection="0"/>
    <xf numFmtId="180" fontId="9" fillId="0" borderId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0" fontId="9" fillId="0" borderId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0" fontId="9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1" fontId="9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0" fontId="9" fillId="0" borderId="0" applyFill="0" applyBorder="0" applyAlignment="0" applyProtection="0"/>
    <xf numFmtId="182" fontId="9" fillId="0" borderId="0" applyFont="0" applyFill="0" applyBorder="0" applyAlignment="0" applyProtection="0"/>
    <xf numFmtId="180" fontId="9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0" fontId="9" fillId="0" borderId="0" applyFill="0" applyBorder="0" applyAlignment="0" applyProtection="0"/>
    <xf numFmtId="182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1" fontId="9" fillId="0" borderId="0" applyFill="0" applyBorder="0" applyAlignment="0" applyProtection="0"/>
    <xf numFmtId="181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0" fontId="9" fillId="0" borderId="0" applyFill="0" applyBorder="0" applyAlignment="0" applyProtection="0"/>
    <xf numFmtId="181" fontId="9" fillId="0" borderId="0" applyFill="0" applyBorder="0" applyAlignment="0" applyProtection="0"/>
    <xf numFmtId="170" fontId="0" fillId="0" borderId="0" applyFont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4" fontId="9" fillId="0" borderId="0" applyFill="0" applyBorder="0" applyAlignment="0" applyProtection="0"/>
    <xf numFmtId="180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70" fontId="0" fillId="0" borderId="0" applyFont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0" fontId="9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0" fontId="9" fillId="0" borderId="0" applyFill="0" applyBorder="0" applyAlignment="0" applyProtection="0"/>
    <xf numFmtId="183" fontId="9" fillId="0" borderId="0" applyFont="0" applyFill="0" applyBorder="0" applyAlignment="0" applyProtection="0"/>
    <xf numFmtId="180" fontId="9" fillId="0" borderId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0" fontId="9" fillId="0" borderId="0" applyFill="0" applyBorder="0" applyAlignment="0" applyProtection="0"/>
    <xf numFmtId="170" fontId="35" fillId="0" borderId="0" applyFont="0" applyFill="0" applyBorder="0" applyAlignment="0" applyProtection="0"/>
    <xf numFmtId="180" fontId="9" fillId="0" borderId="0" applyFill="0" applyBorder="0" applyAlignment="0" applyProtection="0"/>
    <xf numFmtId="182" fontId="9" fillId="0" borderId="0" applyFont="0" applyFill="0" applyBorder="0" applyAlignment="0" applyProtection="0"/>
    <xf numFmtId="181" fontId="0" fillId="0" borderId="0" applyFill="0" applyBorder="0" applyAlignment="0" applyProtection="0"/>
    <xf numFmtId="170" fontId="35" fillId="0" borderId="0" applyFont="0" applyFill="0" applyBorder="0" applyAlignment="0" applyProtection="0"/>
    <xf numFmtId="182" fontId="9" fillId="0" borderId="0" applyFont="0" applyFill="0" applyBorder="0" applyAlignment="0" applyProtection="0"/>
    <xf numFmtId="180" fontId="9" fillId="0" borderId="0" applyFill="0" applyBorder="0" applyAlignment="0" applyProtection="0"/>
    <xf numFmtId="170" fontId="35" fillId="0" borderId="0" applyFont="0" applyFill="0" applyBorder="0" applyAlignment="0" applyProtection="0"/>
    <xf numFmtId="181" fontId="0" fillId="0" borderId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70" fontId="35" fillId="0" borderId="0" applyFont="0" applyFill="0" applyBorder="0" applyAlignment="0" applyProtection="0"/>
    <xf numFmtId="182" fontId="9" fillId="0" borderId="0" applyFont="0" applyFill="0" applyBorder="0" applyAlignment="0" applyProtection="0"/>
    <xf numFmtId="170" fontId="35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0" fontId="9" fillId="0" borderId="0" applyFill="0" applyBorder="0" applyAlignment="0" applyProtection="0"/>
    <xf numFmtId="170" fontId="73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82" fontId="9" fillId="0" borderId="0" applyFont="0" applyFill="0" applyBorder="0" applyAlignment="0" applyProtection="0"/>
    <xf numFmtId="180" fontId="9" fillId="0" borderId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2" fontId="9" fillId="0" borderId="0" applyFont="0" applyFill="0" applyBorder="0" applyAlignment="0" applyProtection="0"/>
    <xf numFmtId="180" fontId="9" fillId="0" borderId="0" applyFill="0" applyBorder="0" applyAlignment="0" applyProtection="0"/>
    <xf numFmtId="182" fontId="9" fillId="0" borderId="0" applyFont="0" applyFill="0" applyBorder="0" applyAlignment="0" applyProtection="0"/>
    <xf numFmtId="170" fontId="35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2" fontId="9" fillId="0" borderId="0" applyFont="0" applyFill="0" applyBorder="0" applyAlignment="0" applyProtection="0"/>
    <xf numFmtId="180" fontId="9" fillId="0" borderId="0" applyFill="0" applyBorder="0" applyAlignment="0" applyProtection="0"/>
    <xf numFmtId="182" fontId="9" fillId="0" borderId="0" applyFont="0" applyFill="0" applyBorder="0" applyAlignment="0" applyProtection="0"/>
    <xf numFmtId="180" fontId="9" fillId="0" borderId="0" applyFill="0" applyBorder="0" applyAlignment="0" applyProtection="0"/>
    <xf numFmtId="0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2" fontId="9" fillId="0" borderId="0" applyFont="0" applyFill="0" applyBorder="0" applyAlignment="0" applyProtection="0"/>
    <xf numFmtId="180" fontId="9" fillId="0" borderId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0" fontId="9" fillId="0" borderId="0" applyFill="0" applyBorder="0" applyAlignment="0" applyProtection="0"/>
    <xf numFmtId="182" fontId="9" fillId="0" borderId="0" applyFont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0" fontId="74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75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76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7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7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78" fillId="37" borderId="13" applyNumberFormat="0" applyAlignment="0" applyProtection="0"/>
    <xf numFmtId="0" fontId="44" fillId="38" borderId="14" applyNumberFormat="0" applyAlignment="0" applyProtection="0"/>
    <xf numFmtId="0" fontId="44" fillId="39" borderId="14" applyNumberFormat="0" applyAlignment="0" applyProtection="0"/>
    <xf numFmtId="0" fontId="44" fillId="38" borderId="14" applyNumberFormat="0" applyAlignment="0" applyProtection="0"/>
    <xf numFmtId="0" fontId="7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0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1" borderId="0" applyNumberFormat="0" applyBorder="0" applyAlignment="0" applyProtection="0"/>
    <xf numFmtId="0" fontId="7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9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3" fillId="0" borderId="0">
      <alignment/>
      <protection/>
    </xf>
    <xf numFmtId="0" fontId="35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3" fillId="0" borderId="0">
      <alignment/>
      <protection/>
    </xf>
    <xf numFmtId="0" fontId="9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5" fillId="0" borderId="0">
      <alignment/>
      <protection/>
    </xf>
    <xf numFmtId="0" fontId="7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81" fillId="0" borderId="0" applyNumberFormat="0" applyFill="0" applyBorder="0" applyAlignment="0" applyProtection="0"/>
    <xf numFmtId="0" fontId="82" fillId="43" borderId="0" applyNumberFormat="0" applyBorder="0" applyAlignment="0" applyProtection="0"/>
    <xf numFmtId="0" fontId="47" fillId="3" borderId="0" applyNumberFormat="0" applyBorder="0" applyAlignment="0" applyProtection="0"/>
    <xf numFmtId="0" fontId="47" fillId="44" borderId="0" applyNumberFormat="0" applyBorder="0" applyAlignment="0" applyProtection="0"/>
    <xf numFmtId="0" fontId="47" fillId="3" borderId="0" applyNumberFormat="0" applyBorder="0" applyAlignment="0" applyProtection="0"/>
    <xf numFmtId="0" fontId="8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45" borderId="15" applyNumberFormat="0" applyFont="0" applyAlignment="0" applyProtection="0"/>
    <xf numFmtId="0" fontId="0" fillId="46" borderId="16" applyNumberFormat="0" applyFont="0" applyAlignment="0" applyProtection="0"/>
    <xf numFmtId="0" fontId="9" fillId="47" borderId="16" applyNumberFormat="0" applyAlignment="0" applyProtection="0"/>
    <xf numFmtId="0" fontId="9" fillId="47" borderId="16" applyNumberFormat="0" applyAlignment="0" applyProtection="0"/>
    <xf numFmtId="0" fontId="9" fillId="46" borderId="16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ill="0" applyBorder="0" applyAlignment="0" applyProtection="0"/>
    <xf numFmtId="0" fontId="84" fillId="0" borderId="17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8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6" fontId="35" fillId="0" borderId="0" applyFont="0" applyFill="0" applyBorder="0" applyAlignment="0" applyProtection="0"/>
    <xf numFmtId="187" fontId="9" fillId="0" borderId="0" applyFill="0" applyBorder="0" applyAlignment="0" applyProtection="0"/>
    <xf numFmtId="188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71" fontId="35" fillId="0" borderId="0" applyFont="0" applyFill="0" applyBorder="0" applyAlignment="0" applyProtection="0"/>
    <xf numFmtId="0" fontId="86" fillId="48" borderId="0" applyNumberFormat="0" applyBorder="0" applyAlignment="0" applyProtection="0"/>
    <xf numFmtId="0" fontId="51" fillId="4" borderId="0" applyNumberFormat="0" applyBorder="0" applyAlignment="0" applyProtection="0"/>
    <xf numFmtId="0" fontId="51" fillId="49" borderId="0" applyNumberFormat="0" applyBorder="0" applyAlignment="0" applyProtection="0"/>
    <xf numFmtId="0" fontId="51" fillId="4" borderId="0" applyNumberFormat="0" applyBorder="0" applyAlignment="0" applyProtection="0"/>
  </cellStyleXfs>
  <cellXfs count="296">
    <xf numFmtId="0" fontId="0" fillId="0" borderId="0" xfId="0" applyAlignment="1">
      <alignment/>
    </xf>
    <xf numFmtId="0" fontId="34" fillId="0" borderId="0" xfId="0" applyFont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0" fillId="0" borderId="2" xfId="0" applyFont="1" applyFill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548" applyFont="1" applyFill="1" applyAlignment="1">
      <alignment vertical="center"/>
      <protection/>
    </xf>
    <xf numFmtId="0" fontId="12" fillId="5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left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5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1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51" borderId="2" xfId="0" applyFont="1" applyFill="1" applyBorder="1" applyAlignment="1">
      <alignment horizontal="center" vertical="center" wrapText="1"/>
    </xf>
    <xf numFmtId="0" fontId="8" fillId="51" borderId="2" xfId="0" applyFont="1" applyFill="1" applyBorder="1" applyAlignment="1">
      <alignment vertical="center" wrapText="1"/>
    </xf>
    <xf numFmtId="0" fontId="11" fillId="51" borderId="2" xfId="0" applyFont="1" applyFill="1" applyBorder="1" applyAlignment="1">
      <alignment horizontal="left" vertical="center" wrapText="1"/>
    </xf>
    <xf numFmtId="0" fontId="11" fillId="50" borderId="2" xfId="0" applyFont="1" applyFill="1" applyBorder="1" applyAlignment="1">
      <alignment horizontal="center" vertical="center"/>
    </xf>
    <xf numFmtId="0" fontId="11" fillId="50" borderId="2" xfId="0" applyFont="1" applyFill="1" applyBorder="1" applyAlignment="1">
      <alignment horizontal="center" vertical="center" wrapText="1"/>
    </xf>
    <xf numFmtId="0" fontId="8" fillId="50" borderId="2" xfId="0" applyFont="1" applyFill="1" applyBorder="1" applyAlignment="1">
      <alignment horizontal="center" vertical="center"/>
    </xf>
    <xf numFmtId="0" fontId="8" fillId="50" borderId="2" xfId="0" applyFont="1" applyFill="1" applyBorder="1" applyAlignment="1">
      <alignment horizontal="left" vertical="center" wrapText="1"/>
    </xf>
    <xf numFmtId="0" fontId="8" fillId="50" borderId="2" xfId="0" applyFont="1" applyFill="1" applyBorder="1" applyAlignment="1">
      <alignment vertical="center" wrapText="1"/>
    </xf>
    <xf numFmtId="0" fontId="11" fillId="50" borderId="2" xfId="0" applyFont="1" applyFill="1" applyBorder="1" applyAlignment="1">
      <alignment vertical="center" wrapText="1"/>
    </xf>
    <xf numFmtId="0" fontId="11" fillId="50" borderId="2" xfId="0" applyFont="1" applyFill="1" applyBorder="1" applyAlignment="1">
      <alignment horizontal="left" vertical="center" wrapText="1"/>
    </xf>
    <xf numFmtId="0" fontId="11" fillId="51" borderId="2" xfId="0" applyFont="1" applyFill="1" applyBorder="1" applyAlignment="1">
      <alignment vertical="center" wrapText="1"/>
    </xf>
    <xf numFmtId="0" fontId="11" fillId="0" borderId="2" xfId="231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4" fontId="18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9" fillId="0" borderId="0" xfId="0" applyFont="1" applyAlignment="1">
      <alignment/>
    </xf>
    <xf numFmtId="0" fontId="27" fillId="0" borderId="0" xfId="0" applyFont="1" applyAlignment="1">
      <alignment vertical="center" wrapText="1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Fill="1" applyAlignment="1">
      <alignment vertical="center"/>
    </xf>
    <xf numFmtId="0" fontId="6" fillId="0" borderId="0" xfId="0" applyFont="1" applyAlignment="1">
      <alignment/>
    </xf>
    <xf numFmtId="0" fontId="18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30" fillId="0" borderId="0" xfId="0" applyFont="1" applyAlignment="1">
      <alignment horizontal="right"/>
    </xf>
    <xf numFmtId="0" fontId="29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4" fillId="0" borderId="0" xfId="0" applyFont="1" applyAlignment="1">
      <alignment horizontal="left"/>
    </xf>
    <xf numFmtId="49" fontId="31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11" fillId="52" borderId="2" xfId="0" applyFont="1" applyFill="1" applyBorder="1" applyAlignment="1">
      <alignment horizontal="center" vertical="center"/>
    </xf>
    <xf numFmtId="0" fontId="11" fillId="52" borderId="2" xfId="0" applyFont="1" applyFill="1" applyBorder="1" applyAlignment="1">
      <alignment horizontal="center" vertical="center" wrapText="1"/>
    </xf>
    <xf numFmtId="0" fontId="8" fillId="52" borderId="2" xfId="0" applyFont="1" applyFill="1" applyBorder="1" applyAlignment="1">
      <alignment vertical="center" wrapText="1"/>
    </xf>
    <xf numFmtId="0" fontId="11" fillId="52" borderId="2" xfId="0" applyFont="1" applyFill="1" applyBorder="1" applyAlignment="1">
      <alignment vertical="center" wrapText="1"/>
    </xf>
    <xf numFmtId="0" fontId="11" fillId="52" borderId="2" xfId="0" applyFont="1" applyFill="1" applyBorder="1" applyAlignment="1">
      <alignment horizontal="left" vertical="center" wrapText="1"/>
    </xf>
    <xf numFmtId="0" fontId="8" fillId="52" borderId="2" xfId="0" applyFont="1" applyFill="1" applyBorder="1" applyAlignment="1">
      <alignment horizontal="left" vertical="center" wrapText="1"/>
    </xf>
    <xf numFmtId="0" fontId="11" fillId="52" borderId="2" xfId="524" applyFont="1" applyFill="1" applyBorder="1" applyAlignment="1">
      <alignment horizontal="left" vertical="center" wrapText="1"/>
      <protection/>
    </xf>
    <xf numFmtId="0" fontId="12" fillId="52" borderId="0" xfId="0" applyFont="1" applyFill="1" applyAlignment="1">
      <alignment/>
    </xf>
    <xf numFmtId="0" fontId="11" fillId="52" borderId="2" xfId="524" applyFont="1" applyFill="1" applyBorder="1" applyAlignment="1">
      <alignment horizontal="center" vertical="center" wrapText="1"/>
      <protection/>
    </xf>
    <xf numFmtId="0" fontId="11" fillId="52" borderId="2" xfId="231" applyFont="1" applyFill="1" applyBorder="1" applyAlignment="1">
      <alignment horizontal="center" vertical="center" wrapText="1"/>
      <protection/>
    </xf>
    <xf numFmtId="0" fontId="8" fillId="52" borderId="2" xfId="524" applyFont="1" applyFill="1" applyBorder="1" applyAlignment="1">
      <alignment vertical="center" wrapText="1"/>
      <protection/>
    </xf>
    <xf numFmtId="0" fontId="11" fillId="52" borderId="2" xfId="524" applyFont="1" applyFill="1" applyBorder="1" applyAlignment="1">
      <alignment vertical="center" wrapText="1"/>
      <protection/>
    </xf>
    <xf numFmtId="0" fontId="11" fillId="52" borderId="0" xfId="0" applyFont="1" applyFill="1" applyAlignment="1">
      <alignment/>
    </xf>
    <xf numFmtId="49" fontId="11" fillId="52" borderId="2" xfId="0" applyNumberFormat="1" applyFont="1" applyFill="1" applyBorder="1" applyAlignment="1">
      <alignment horizontal="center" vertical="center" wrapText="1"/>
    </xf>
    <xf numFmtId="0" fontId="13" fillId="52" borderId="2" xfId="524" applyFont="1" applyFill="1" applyBorder="1" applyAlignment="1">
      <alignment horizontal="left" vertical="center" wrapText="1"/>
      <protection/>
    </xf>
    <xf numFmtId="0" fontId="11" fillId="52" borderId="2" xfId="524" applyFont="1" applyFill="1" applyBorder="1" applyAlignment="1">
      <alignment horizontal="center" vertical="center"/>
      <protection/>
    </xf>
    <xf numFmtId="0" fontId="8" fillId="52" borderId="2" xfId="524" applyFont="1" applyFill="1" applyBorder="1" applyAlignment="1">
      <alignment horizontal="left" vertical="center" wrapText="1"/>
      <protection/>
    </xf>
    <xf numFmtId="0" fontId="11" fillId="52" borderId="2" xfId="231" applyFont="1" applyFill="1" applyBorder="1" applyAlignment="1">
      <alignment horizontal="center" vertical="center"/>
      <protection/>
    </xf>
    <xf numFmtId="0" fontId="8" fillId="52" borderId="2" xfId="231" applyFont="1" applyFill="1" applyBorder="1" applyAlignment="1">
      <alignment vertical="center" wrapText="1"/>
      <protection/>
    </xf>
    <xf numFmtId="49" fontId="11" fillId="52" borderId="2" xfId="0" applyNumberFormat="1" applyFont="1" applyFill="1" applyBorder="1" applyAlignment="1">
      <alignment horizontal="center" vertical="center"/>
    </xf>
    <xf numFmtId="49" fontId="11" fillId="52" borderId="2" xfId="524" applyNumberFormat="1" applyFont="1" applyFill="1" applyBorder="1" applyAlignment="1">
      <alignment horizontal="center" vertical="center" wrapText="1"/>
      <protection/>
    </xf>
    <xf numFmtId="0" fontId="13" fillId="52" borderId="2" xfId="0" applyFont="1" applyFill="1" applyBorder="1" applyAlignment="1">
      <alignment horizontal="left" vertical="center" wrapText="1"/>
    </xf>
    <xf numFmtId="0" fontId="8" fillId="50" borderId="20" xfId="0" applyFont="1" applyFill="1" applyBorder="1" applyAlignment="1">
      <alignment horizontal="center" vertical="center"/>
    </xf>
    <xf numFmtId="0" fontId="11" fillId="0" borderId="2" xfId="524" applyFont="1" applyFill="1" applyBorder="1" applyAlignment="1">
      <alignment horizontal="center" vertical="center"/>
      <protection/>
    </xf>
    <xf numFmtId="0" fontId="11" fillId="0" borderId="2" xfId="524" applyFont="1" applyFill="1" applyBorder="1" applyAlignment="1">
      <alignment vertical="center" wrapText="1"/>
      <protection/>
    </xf>
    <xf numFmtId="0" fontId="11" fillId="0" borderId="2" xfId="524" applyFont="1" applyFill="1" applyBorder="1" applyAlignment="1">
      <alignment horizontal="center" vertical="center" wrapText="1"/>
      <protection/>
    </xf>
    <xf numFmtId="0" fontId="11" fillId="0" borderId="2" xfId="524" applyFont="1" applyFill="1" applyBorder="1" applyAlignment="1">
      <alignment horizontal="left" vertical="center" wrapText="1"/>
      <protection/>
    </xf>
    <xf numFmtId="0" fontId="8" fillId="0" borderId="2" xfId="524" applyFont="1" applyFill="1" applyBorder="1" applyAlignment="1">
      <alignment horizontal="left" vertical="center" wrapText="1"/>
      <protection/>
    </xf>
    <xf numFmtId="0" fontId="8" fillId="0" borderId="2" xfId="524" applyFont="1" applyFill="1" applyBorder="1" applyAlignment="1">
      <alignment vertical="center" wrapText="1"/>
      <protection/>
    </xf>
    <xf numFmtId="0" fontId="13" fillId="0" borderId="2" xfId="524" applyFont="1" applyFill="1" applyBorder="1" applyAlignment="1">
      <alignment vertical="center" wrapText="1"/>
      <protection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17" fillId="0" borderId="2" xfId="524" applyFont="1" applyFill="1" applyBorder="1" applyAlignment="1">
      <alignment vertical="center" wrapText="1"/>
      <protection/>
    </xf>
    <xf numFmtId="0" fontId="52" fillId="52" borderId="2" xfId="0" applyFont="1" applyFill="1" applyBorder="1" applyAlignment="1">
      <alignment vertical="center" wrapText="1"/>
    </xf>
    <xf numFmtId="0" fontId="13" fillId="52" borderId="2" xfId="524" applyFont="1" applyFill="1" applyBorder="1" applyAlignment="1">
      <alignment vertical="center" wrapText="1"/>
      <protection/>
    </xf>
    <xf numFmtId="0" fontId="11" fillId="52" borderId="21" xfId="0" applyFont="1" applyFill="1" applyBorder="1" applyAlignment="1">
      <alignment horizontal="center" vertical="center"/>
    </xf>
    <xf numFmtId="0" fontId="11" fillId="52" borderId="0" xfId="0" applyFont="1" applyFill="1" applyBorder="1" applyAlignment="1">
      <alignment horizontal="center" vertical="center"/>
    </xf>
    <xf numFmtId="0" fontId="11" fillId="0" borderId="22" xfId="524" applyFont="1" applyFill="1" applyBorder="1" applyAlignment="1">
      <alignment horizontal="center" vertical="center" wrapText="1"/>
      <protection/>
    </xf>
    <xf numFmtId="0" fontId="8" fillId="0" borderId="22" xfId="524" applyFont="1" applyFill="1" applyBorder="1" applyAlignment="1">
      <alignment vertical="center" wrapText="1"/>
      <protection/>
    </xf>
    <xf numFmtId="0" fontId="11" fillId="0" borderId="23" xfId="524" applyFont="1" applyFill="1" applyBorder="1" applyAlignment="1">
      <alignment horizontal="center" vertical="center" wrapText="1"/>
      <protection/>
    </xf>
    <xf numFmtId="0" fontId="11" fillId="0" borderId="19" xfId="524" applyFont="1" applyFill="1" applyBorder="1" applyAlignment="1">
      <alignment horizontal="center" vertical="center" wrapText="1"/>
      <protection/>
    </xf>
    <xf numFmtId="0" fontId="11" fillId="0" borderId="19" xfId="524" applyFont="1" applyFill="1" applyBorder="1" applyAlignment="1">
      <alignment horizontal="left" vertical="center" wrapText="1"/>
      <protection/>
    </xf>
    <xf numFmtId="0" fontId="2" fillId="0" borderId="0" xfId="515" applyFont="1">
      <alignment/>
      <protection/>
    </xf>
    <xf numFmtId="0" fontId="54" fillId="0" borderId="0" xfId="686" applyFont="1" applyAlignment="1">
      <alignment horizontal="center" vertical="center"/>
      <protection/>
    </xf>
    <xf numFmtId="0" fontId="6" fillId="0" borderId="0" xfId="515" applyFont="1">
      <alignment/>
      <protection/>
    </xf>
    <xf numFmtId="49" fontId="31" fillId="0" borderId="0" xfId="633" applyNumberFormat="1" applyFont="1" applyBorder="1" applyAlignment="1">
      <alignment horizontal="left"/>
      <protection/>
    </xf>
    <xf numFmtId="49" fontId="31" fillId="0" borderId="0" xfId="633" applyNumberFormat="1" applyFont="1" applyBorder="1" applyAlignment="1">
      <alignment horizontal="right"/>
      <protection/>
    </xf>
    <xf numFmtId="0" fontId="10" fillId="0" borderId="0" xfId="515" applyFont="1">
      <alignment/>
      <protection/>
    </xf>
    <xf numFmtId="0" fontId="53" fillId="0" borderId="0" xfId="515" applyFont="1">
      <alignment/>
      <protection/>
    </xf>
    <xf numFmtId="0" fontId="53" fillId="0" borderId="0" xfId="515" applyFont="1" applyBorder="1" applyAlignment="1">
      <alignment wrapText="1"/>
      <protection/>
    </xf>
    <xf numFmtId="0" fontId="53" fillId="0" borderId="0" xfId="515" applyFont="1" applyBorder="1">
      <alignment/>
      <protection/>
    </xf>
    <xf numFmtId="0" fontId="2" fillId="0" borderId="0" xfId="515" applyFont="1" applyBorder="1">
      <alignment/>
      <protection/>
    </xf>
    <xf numFmtId="0" fontId="55" fillId="0" borderId="19" xfId="515" applyFont="1" applyFill="1" applyBorder="1" applyAlignment="1">
      <alignment horizontal="center" vertical="center" wrapText="1"/>
      <protection/>
    </xf>
    <xf numFmtId="0" fontId="2" fillId="0" borderId="19" xfId="633" applyFont="1" applyFill="1" applyBorder="1" applyAlignment="1">
      <alignment horizontal="center" vertical="center"/>
      <protection/>
    </xf>
    <xf numFmtId="176" fontId="6" fillId="0" borderId="19" xfId="515" applyNumberFormat="1" applyFont="1" applyFill="1" applyBorder="1" applyAlignment="1" applyProtection="1">
      <alignment horizontal="center" vertical="center" wrapText="1"/>
      <protection locked="0"/>
    </xf>
    <xf numFmtId="176" fontId="29" fillId="0" borderId="19" xfId="515" applyNumberFormat="1" applyFont="1" applyFill="1" applyBorder="1" applyAlignment="1">
      <alignment horizontal="center" vertical="center" wrapText="1"/>
      <protection/>
    </xf>
    <xf numFmtId="177" fontId="29" fillId="0" borderId="19" xfId="515" applyNumberFormat="1" applyFont="1" applyFill="1" applyBorder="1" applyAlignment="1">
      <alignment horizontal="center" vertical="center" wrapText="1"/>
      <protection/>
    </xf>
    <xf numFmtId="0" fontId="18" fillId="0" borderId="0" xfId="633" applyFont="1" applyFill="1" applyAlignment="1">
      <alignment horizontal="left"/>
      <protection/>
    </xf>
    <xf numFmtId="0" fontId="6" fillId="0" borderId="0" xfId="515" applyFont="1" applyBorder="1">
      <alignment/>
      <protection/>
    </xf>
    <xf numFmtId="0" fontId="2" fillId="0" borderId="0" xfId="684" applyFont="1" applyAlignment="1" applyProtection="1">
      <alignment vertical="center"/>
      <protection locked="0"/>
    </xf>
    <xf numFmtId="0" fontId="2" fillId="0" borderId="0" xfId="515" applyFont="1" applyAlignment="1">
      <alignment horizontal="center"/>
      <protection/>
    </xf>
    <xf numFmtId="0" fontId="2" fillId="0" borderId="0" xfId="684" applyNumberFormat="1" applyFont="1" applyFill="1" applyBorder="1" applyAlignment="1" applyProtection="1">
      <alignment vertical="center"/>
      <protection locked="0"/>
    </xf>
    <xf numFmtId="0" fontId="34" fillId="0" borderId="0" xfId="633" applyFont="1" applyAlignment="1">
      <alignment horizontal="left"/>
      <protection/>
    </xf>
    <xf numFmtId="0" fontId="2" fillId="0" borderId="0" xfId="686" applyFont="1">
      <alignment/>
      <protection/>
    </xf>
    <xf numFmtId="0" fontId="2" fillId="0" borderId="0" xfId="515" applyFont="1" applyFill="1">
      <alignment/>
      <protection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53" fillId="0" borderId="0" xfId="0" applyFont="1" applyAlignment="1">
      <alignment horizontal="center" vertical="center" wrapText="1"/>
    </xf>
    <xf numFmtId="14" fontId="8" fillId="0" borderId="0" xfId="548" applyNumberFormat="1" applyFont="1" applyFill="1" applyAlignment="1">
      <alignment horizontal="right" vertical="center"/>
      <protection/>
    </xf>
    <xf numFmtId="1" fontId="19" fillId="0" borderId="19" xfId="0" applyNumberFormat="1" applyFont="1" applyBorder="1" applyAlignment="1">
      <alignment horizontal="center" vertical="center" wrapText="1"/>
    </xf>
    <xf numFmtId="0" fontId="11" fillId="51" borderId="19" xfId="0" applyFont="1" applyFill="1" applyBorder="1" applyAlignment="1">
      <alignment horizontal="center" vertical="center"/>
    </xf>
    <xf numFmtId="20" fontId="20" fillId="0" borderId="19" xfId="0" applyNumberFormat="1" applyFont="1" applyFill="1" applyBorder="1" applyAlignment="1">
      <alignment horizontal="center" vertical="center"/>
    </xf>
    <xf numFmtId="0" fontId="11" fillId="52" borderId="19" xfId="0" applyFont="1" applyFill="1" applyBorder="1" applyAlignment="1">
      <alignment horizontal="center" vertical="center" wrapText="1"/>
    </xf>
    <xf numFmtId="0" fontId="8" fillId="52" borderId="19" xfId="0" applyFont="1" applyFill="1" applyBorder="1" applyAlignment="1">
      <alignment horizontal="left" vertical="center" wrapText="1"/>
    </xf>
    <xf numFmtId="0" fontId="8" fillId="52" borderId="19" xfId="0" applyFont="1" applyFill="1" applyBorder="1" applyAlignment="1">
      <alignment vertical="center" wrapText="1"/>
    </xf>
    <xf numFmtId="0" fontId="11" fillId="52" borderId="19" xfId="0" applyFont="1" applyFill="1" applyBorder="1" applyAlignment="1">
      <alignment horizontal="center" vertical="center"/>
    </xf>
    <xf numFmtId="49" fontId="11" fillId="52" borderId="19" xfId="0" applyNumberFormat="1" applyFont="1" applyFill="1" applyBorder="1" applyAlignment="1">
      <alignment horizontal="center" vertical="center" wrapText="1"/>
    </xf>
    <xf numFmtId="0" fontId="11" fillId="52" borderId="19" xfId="0" applyFont="1" applyFill="1" applyBorder="1" applyAlignment="1">
      <alignment vertical="center" wrapText="1"/>
    </xf>
    <xf numFmtId="0" fontId="11" fillId="52" borderId="19" xfId="524" applyFont="1" applyFill="1" applyBorder="1" applyAlignment="1">
      <alignment horizontal="center" vertical="center" wrapText="1"/>
      <protection/>
    </xf>
    <xf numFmtId="0" fontId="13" fillId="52" borderId="19" xfId="0" applyFont="1" applyFill="1" applyBorder="1" applyAlignment="1">
      <alignment horizontal="left" vertical="center" wrapText="1"/>
    </xf>
    <xf numFmtId="176" fontId="2" fillId="0" borderId="19" xfId="0" applyNumberFormat="1" applyFont="1" applyBorder="1" applyAlignment="1">
      <alignment horizontal="center" vertical="center"/>
    </xf>
    <xf numFmtId="177" fontId="87" fillId="0" borderId="19" xfId="685" applyNumberFormat="1" applyFont="1" applyFill="1" applyBorder="1" applyAlignment="1" applyProtection="1">
      <alignment horizontal="center" vertical="center" wrapText="1"/>
      <protection locked="0"/>
    </xf>
    <xf numFmtId="1" fontId="88" fillId="0" borderId="19" xfId="0" applyNumberFormat="1" applyFont="1" applyBorder="1" applyAlignment="1">
      <alignment horizontal="center" vertical="center" wrapText="1"/>
    </xf>
    <xf numFmtId="176" fontId="89" fillId="0" borderId="19" xfId="0" applyNumberFormat="1" applyFont="1" applyBorder="1" applyAlignment="1">
      <alignment horizontal="center" vertical="center"/>
    </xf>
    <xf numFmtId="0" fontId="90" fillId="0" borderId="19" xfId="0" applyFont="1" applyBorder="1" applyAlignment="1">
      <alignment horizontal="center" vertical="center"/>
    </xf>
    <xf numFmtId="176" fontId="91" fillId="0" borderId="19" xfId="0" applyNumberFormat="1" applyFont="1" applyBorder="1" applyAlignment="1">
      <alignment horizontal="center" vertical="center"/>
    </xf>
    <xf numFmtId="0" fontId="11" fillId="52" borderId="19" xfId="0" applyFont="1" applyFill="1" applyBorder="1" applyAlignment="1">
      <alignment horizontal="left" vertical="center" wrapText="1"/>
    </xf>
    <xf numFmtId="0" fontId="8" fillId="52" borderId="19" xfId="524" applyFont="1" applyFill="1" applyBorder="1" applyAlignment="1">
      <alignment vertical="center" wrapText="1"/>
      <protection/>
    </xf>
    <xf numFmtId="0" fontId="11" fillId="52" borderId="19" xfId="524" applyFont="1" applyFill="1" applyBorder="1" applyAlignment="1">
      <alignment vertical="center" wrapText="1"/>
      <protection/>
    </xf>
    <xf numFmtId="0" fontId="11" fillId="52" borderId="19" xfId="231" applyFont="1" applyFill="1" applyBorder="1" applyAlignment="1">
      <alignment horizontal="center" vertical="center" wrapText="1"/>
      <protection/>
    </xf>
    <xf numFmtId="0" fontId="13" fillId="52" borderId="19" xfId="524" applyFont="1" applyFill="1" applyBorder="1" applyAlignment="1">
      <alignment horizontal="left" vertical="center" wrapText="1"/>
      <protection/>
    </xf>
    <xf numFmtId="0" fontId="11" fillId="52" borderId="19" xfId="524" applyFont="1" applyFill="1" applyBorder="1" applyAlignment="1">
      <alignment horizontal="center" vertical="center"/>
      <protection/>
    </xf>
    <xf numFmtId="0" fontId="8" fillId="52" borderId="19" xfId="524" applyFont="1" applyFill="1" applyBorder="1" applyAlignment="1">
      <alignment horizontal="left" vertical="center" wrapText="1"/>
      <protection/>
    </xf>
    <xf numFmtId="0" fontId="11" fillId="52" borderId="19" xfId="524" applyFont="1" applyFill="1" applyBorder="1" applyAlignment="1">
      <alignment horizontal="left" vertical="center" wrapText="1"/>
      <protection/>
    </xf>
    <xf numFmtId="0" fontId="11" fillId="0" borderId="19" xfId="524" applyFont="1" applyFill="1" applyBorder="1" applyAlignment="1">
      <alignment horizontal="center" vertical="center"/>
      <protection/>
    </xf>
    <xf numFmtId="0" fontId="8" fillId="0" borderId="19" xfId="524" applyFont="1" applyFill="1" applyBorder="1" applyAlignment="1">
      <alignment horizontal="left" vertical="center" wrapText="1"/>
      <protection/>
    </xf>
    <xf numFmtId="0" fontId="8" fillId="0" borderId="19" xfId="524" applyFont="1" applyFill="1" applyBorder="1" applyAlignment="1">
      <alignment vertical="center" wrapText="1"/>
      <protection/>
    </xf>
    <xf numFmtId="0" fontId="17" fillId="0" borderId="19" xfId="524" applyFont="1" applyFill="1" applyBorder="1" applyAlignment="1">
      <alignment vertical="center" wrapText="1"/>
      <protection/>
    </xf>
    <xf numFmtId="0" fontId="11" fillId="0" borderId="19" xfId="231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20" fontId="55" fillId="0" borderId="0" xfId="0" applyNumberFormat="1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center" vertical="center" wrapText="1"/>
    </xf>
    <xf numFmtId="0" fontId="8" fillId="51" borderId="0" xfId="0" applyFont="1" applyFill="1" applyBorder="1" applyAlignment="1">
      <alignment horizontal="left" vertical="center" wrapText="1"/>
    </xf>
    <xf numFmtId="0" fontId="8" fillId="51" borderId="0" xfId="0" applyFont="1" applyFill="1" applyBorder="1" applyAlignment="1">
      <alignment vertical="center" wrapText="1"/>
    </xf>
    <xf numFmtId="0" fontId="8" fillId="51" borderId="0" xfId="0" applyFont="1" applyFill="1" applyBorder="1" applyAlignment="1">
      <alignment horizontal="center" vertical="center"/>
    </xf>
    <xf numFmtId="0" fontId="8" fillId="51" borderId="0" xfId="0" applyFont="1" applyFill="1" applyBorder="1" applyAlignment="1">
      <alignment horizontal="center" vertical="center" wrapText="1"/>
    </xf>
    <xf numFmtId="177" fontId="29" fillId="0" borderId="0" xfId="685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Fill="1" applyAlignment="1">
      <alignment horizontal="center"/>
    </xf>
    <xf numFmtId="1" fontId="19" fillId="0" borderId="0" xfId="0" applyNumberFormat="1" applyFont="1" applyBorder="1" applyAlignment="1">
      <alignment horizontal="center" vertical="center" wrapText="1"/>
    </xf>
    <xf numFmtId="177" fontId="10" fillId="0" borderId="0" xfId="685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left"/>
    </xf>
    <xf numFmtId="176" fontId="2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58" fillId="0" borderId="0" xfId="0" applyFont="1" applyAlignment="1">
      <alignment horizontal="left"/>
    </xf>
    <xf numFmtId="0" fontId="34" fillId="0" borderId="0" xfId="0" applyFont="1" applyAlignment="1">
      <alignment/>
    </xf>
    <xf numFmtId="0" fontId="29" fillId="0" borderId="0" xfId="0" applyFont="1" applyAlignment="1">
      <alignment horizontal="center" vertical="center" wrapText="1"/>
    </xf>
    <xf numFmtId="20" fontId="27" fillId="0" borderId="0" xfId="0" applyNumberFormat="1" applyFont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20" fontId="20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176" fontId="29" fillId="0" borderId="0" xfId="0" applyNumberFormat="1" applyFont="1" applyBorder="1" applyAlignment="1">
      <alignment horizontal="center" vertical="center"/>
    </xf>
    <xf numFmtId="1" fontId="29" fillId="0" borderId="0" xfId="0" applyNumberFormat="1" applyFont="1" applyBorder="1" applyAlignment="1">
      <alignment horizontal="center" vertical="center" wrapText="1"/>
    </xf>
    <xf numFmtId="176" fontId="18" fillId="0" borderId="0" xfId="0" applyNumberFormat="1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3" fillId="52" borderId="19" xfId="524" applyFont="1" applyFill="1" applyBorder="1" applyAlignment="1">
      <alignment vertical="center" wrapText="1"/>
      <protection/>
    </xf>
    <xf numFmtId="177" fontId="10" fillId="0" borderId="19" xfId="685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horizontal="center" vertical="center"/>
    </xf>
    <xf numFmtId="49" fontId="11" fillId="52" borderId="19" xfId="0" applyNumberFormat="1" applyFont="1" applyFill="1" applyBorder="1" applyAlignment="1">
      <alignment horizontal="center" vertical="center"/>
    </xf>
    <xf numFmtId="0" fontId="52" fillId="52" borderId="19" xfId="0" applyFont="1" applyFill="1" applyBorder="1" applyAlignment="1">
      <alignment vertical="center" wrapText="1"/>
    </xf>
    <xf numFmtId="0" fontId="11" fillId="52" borderId="19" xfId="231" applyFont="1" applyFill="1" applyBorder="1" applyAlignment="1">
      <alignment horizontal="center" vertical="center"/>
      <protection/>
    </xf>
    <xf numFmtId="0" fontId="8" fillId="52" borderId="19" xfId="231" applyFont="1" applyFill="1" applyBorder="1" applyAlignment="1">
      <alignment vertical="center" wrapText="1"/>
      <protection/>
    </xf>
    <xf numFmtId="176" fontId="18" fillId="0" borderId="19" xfId="0" applyNumberFormat="1" applyFont="1" applyBorder="1" applyAlignment="1">
      <alignment horizontal="center" vertical="center"/>
    </xf>
    <xf numFmtId="0" fontId="90" fillId="0" borderId="19" xfId="0" applyFont="1" applyFill="1" applyBorder="1" applyAlignment="1">
      <alignment horizontal="center" vertical="center"/>
    </xf>
    <xf numFmtId="0" fontId="11" fillId="0" borderId="19" xfId="524" applyFont="1" applyFill="1" applyBorder="1" applyAlignment="1">
      <alignment vertical="center" wrapText="1"/>
      <protection/>
    </xf>
    <xf numFmtId="0" fontId="13" fillId="0" borderId="19" xfId="524" applyFont="1" applyFill="1" applyBorder="1" applyAlignment="1">
      <alignment vertical="center" wrapText="1"/>
      <protection/>
    </xf>
    <xf numFmtId="49" fontId="11" fillId="52" borderId="19" xfId="524" applyNumberFormat="1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0" fillId="0" borderId="24" xfId="0" applyFont="1" applyFill="1" applyBorder="1" applyAlignment="1">
      <alignment vertical="center" textRotation="90" wrapText="1"/>
    </xf>
    <xf numFmtId="0" fontId="10" fillId="0" borderId="24" xfId="0" applyFont="1" applyFill="1" applyBorder="1" applyAlignment="1">
      <alignment vertical="center" wrapText="1"/>
    </xf>
    <xf numFmtId="0" fontId="10" fillId="0" borderId="24" xfId="633" applyFont="1" applyFill="1" applyBorder="1" applyAlignment="1">
      <alignment vertical="center" textRotation="90"/>
      <protection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left" vertical="center" textRotation="90" wrapText="1"/>
    </xf>
    <xf numFmtId="0" fontId="10" fillId="0" borderId="24" xfId="0" applyFont="1" applyFill="1" applyBorder="1" applyAlignment="1">
      <alignment horizontal="center" vertical="center" wrapText="1"/>
    </xf>
    <xf numFmtId="177" fontId="31" fillId="0" borderId="19" xfId="0" applyNumberFormat="1" applyFont="1" applyBorder="1" applyAlignment="1">
      <alignment horizontal="center" vertical="center"/>
    </xf>
    <xf numFmtId="177" fontId="30" fillId="0" borderId="1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0" fillId="0" borderId="19" xfId="0" applyNumberFormat="1" applyFont="1" applyBorder="1" applyAlignment="1">
      <alignment horizontal="center" vertical="center" wrapText="1"/>
    </xf>
    <xf numFmtId="177" fontId="2" fillId="0" borderId="19" xfId="0" applyNumberFormat="1" applyFont="1" applyBorder="1" applyAlignment="1">
      <alignment horizontal="center" vertical="center"/>
    </xf>
    <xf numFmtId="177" fontId="18" fillId="0" borderId="19" xfId="0" applyNumberFormat="1" applyFont="1" applyBorder="1" applyAlignment="1">
      <alignment horizontal="center" vertical="center"/>
    </xf>
    <xf numFmtId="177" fontId="2" fillId="0" borderId="19" xfId="685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0" fillId="0" borderId="19" xfId="515" applyFont="1" applyBorder="1" applyAlignment="1">
      <alignment horizontal="center" vertical="center" textRotation="90" wrapText="1"/>
      <protection/>
    </xf>
    <xf numFmtId="49" fontId="10" fillId="0" borderId="19" xfId="515" applyNumberFormat="1" applyFont="1" applyBorder="1" applyAlignment="1">
      <alignment horizontal="center" vertical="center" wrapText="1"/>
      <protection/>
    </xf>
    <xf numFmtId="0" fontId="10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19" xfId="515" applyFont="1" applyBorder="1" applyAlignment="1">
      <alignment horizontal="center" vertical="center" wrapText="1"/>
      <protection/>
    </xf>
    <xf numFmtId="0" fontId="34" fillId="0" borderId="0" xfId="633" applyFont="1" applyAlignment="1">
      <alignment horizontal="right" wrapText="1"/>
      <protection/>
    </xf>
    <xf numFmtId="0" fontId="10" fillId="0" borderId="19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0" fontId="29" fillId="0" borderId="0" xfId="684" applyFont="1" applyAlignment="1" applyProtection="1">
      <alignment horizontal="center" vertical="center" wrapText="1"/>
      <protection locked="0"/>
    </xf>
    <xf numFmtId="0" fontId="10" fillId="0" borderId="0" xfId="684" applyFont="1" applyAlignment="1" applyProtection="1">
      <alignment horizontal="center" vertical="center" wrapText="1"/>
      <protection locked="0"/>
    </xf>
    <xf numFmtId="0" fontId="10" fillId="0" borderId="0" xfId="684" applyFont="1" applyAlignment="1" applyProtection="1">
      <alignment horizontal="center" vertical="center"/>
      <protection locked="0"/>
    </xf>
    <xf numFmtId="49" fontId="10" fillId="0" borderId="0" xfId="633" applyNumberFormat="1" applyFont="1" applyBorder="1" applyAlignment="1">
      <alignment horizontal="left"/>
      <protection/>
    </xf>
    <xf numFmtId="0" fontId="10" fillId="0" borderId="19" xfId="633" applyFont="1" applyFill="1" applyBorder="1" applyAlignment="1">
      <alignment horizontal="center" vertical="center" textRotation="90"/>
      <protection/>
    </xf>
    <xf numFmtId="49" fontId="8" fillId="0" borderId="26" xfId="0" applyNumberFormat="1" applyFont="1" applyFill="1" applyBorder="1" applyAlignment="1">
      <alignment horizontal="right"/>
    </xf>
    <xf numFmtId="0" fontId="28" fillId="0" borderId="0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92" fillId="0" borderId="0" xfId="0" applyFont="1" applyAlignment="1">
      <alignment horizontal="center" wrapText="1"/>
    </xf>
    <xf numFmtId="176" fontId="10" fillId="0" borderId="27" xfId="0" applyNumberFormat="1" applyFont="1" applyBorder="1" applyAlignment="1">
      <alignment horizontal="center" vertical="center"/>
    </xf>
    <xf numFmtId="176" fontId="10" fillId="0" borderId="28" xfId="0" applyNumberFormat="1" applyFont="1" applyBorder="1" applyAlignment="1">
      <alignment horizontal="center" vertical="center"/>
    </xf>
    <xf numFmtId="176" fontId="10" fillId="0" borderId="29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</cellXfs>
  <cellStyles count="706">
    <cellStyle name="Normal" xfId="0"/>
    <cellStyle name="20% - Акцент1" xfId="15"/>
    <cellStyle name="20% - Акцент1 10" xfId="16"/>
    <cellStyle name="20% - Акцент1 2" xfId="17"/>
    <cellStyle name="20% - Акцент1 2 2" xfId="18"/>
    <cellStyle name="20% - Акцент1 2 3" xfId="19"/>
    <cellStyle name="20% - Акцент1 2_29-30 мая" xfId="20"/>
    <cellStyle name="20% - Акцент1 3" xfId="21"/>
    <cellStyle name="20% - Акцент1 4" xfId="22"/>
    <cellStyle name="20% - Акцент1 5" xfId="23"/>
    <cellStyle name="20% - Акцент1 6" xfId="24"/>
    <cellStyle name="20% - Акцент1 7" xfId="25"/>
    <cellStyle name="20% - Акцент1 8" xfId="26"/>
    <cellStyle name="20% - Акцент1 9" xfId="27"/>
    <cellStyle name="20% - Акцент2" xfId="28"/>
    <cellStyle name="20% - Акцент2 10" xfId="29"/>
    <cellStyle name="20% - Акцент2 2" xfId="30"/>
    <cellStyle name="20% - Акцент2 2 2" xfId="31"/>
    <cellStyle name="20% - Акцент2 2 3" xfId="32"/>
    <cellStyle name="20% - Акцент2 2_29-30 мая" xfId="33"/>
    <cellStyle name="20% - Акцент2 3" xfId="34"/>
    <cellStyle name="20% - Акцент2 4" xfId="35"/>
    <cellStyle name="20% - Акцент2 5" xfId="36"/>
    <cellStyle name="20% - Акцент2 6" xfId="37"/>
    <cellStyle name="20% - Акцент2 7" xfId="38"/>
    <cellStyle name="20% - Акцент2 8" xfId="39"/>
    <cellStyle name="20% - Акцент2 9" xfId="40"/>
    <cellStyle name="20% - Акцент3" xfId="41"/>
    <cellStyle name="20% - Акцент3 10" xfId="42"/>
    <cellStyle name="20% - Акцент3 2" xfId="43"/>
    <cellStyle name="20% - Акцент3 2 2" xfId="44"/>
    <cellStyle name="20% - Акцент3 2 3" xfId="45"/>
    <cellStyle name="20% - Акцент3 2_29-30 мая" xfId="46"/>
    <cellStyle name="20% - Акцент3 3" xfId="47"/>
    <cellStyle name="20% - Акцент3 4" xfId="48"/>
    <cellStyle name="20% - Акцент3 5" xfId="49"/>
    <cellStyle name="20% - Акцент3 6" xfId="50"/>
    <cellStyle name="20% - Акцент3 7" xfId="51"/>
    <cellStyle name="20% - Акцент3 8" xfId="52"/>
    <cellStyle name="20% - Акцент3 9" xfId="53"/>
    <cellStyle name="20% - Акцент4" xfId="54"/>
    <cellStyle name="20% - Акцент4 10" xfId="55"/>
    <cellStyle name="20% - Акцент4 2" xfId="56"/>
    <cellStyle name="20% - Акцент4 2 2" xfId="57"/>
    <cellStyle name="20% - Акцент4 2 3" xfId="58"/>
    <cellStyle name="20% - Акцент4 2_29-30 мая" xfId="59"/>
    <cellStyle name="20% - Акцент4 3" xfId="60"/>
    <cellStyle name="20% - Акцент4 4" xfId="61"/>
    <cellStyle name="20% - Акцент4 5" xfId="62"/>
    <cellStyle name="20% - Акцент4 6" xfId="63"/>
    <cellStyle name="20% - Акцент4 7" xfId="64"/>
    <cellStyle name="20% - Акцент4 8" xfId="65"/>
    <cellStyle name="20% - Акцент4 9" xfId="66"/>
    <cellStyle name="20% - Акцент5" xfId="67"/>
    <cellStyle name="20% - Акцент5 10" xfId="68"/>
    <cellStyle name="20% - Акцент5 2" xfId="69"/>
    <cellStyle name="20% - Акцент5 2 2" xfId="70"/>
    <cellStyle name="20% - Акцент5 2 3" xfId="71"/>
    <cellStyle name="20% - Акцент5 2_29-30 мая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10" xfId="81"/>
    <cellStyle name="20% - Акцент6 2" xfId="82"/>
    <cellStyle name="20% - Акцент6 2 2" xfId="83"/>
    <cellStyle name="20% - Акцент6 2 3" xfId="84"/>
    <cellStyle name="20% - Акцент6 2_29-30 мая" xfId="85"/>
    <cellStyle name="20% - Акцент6 3" xfId="86"/>
    <cellStyle name="20% - Акцент6 4" xfId="87"/>
    <cellStyle name="20% - Акцент6 5" xfId="88"/>
    <cellStyle name="20% - Акцент6 6" xfId="89"/>
    <cellStyle name="20% - Акцент6 7" xfId="90"/>
    <cellStyle name="20% - Акцент6 8" xfId="91"/>
    <cellStyle name="20% - Акцент6 9" xfId="92"/>
    <cellStyle name="40% - Акцент1" xfId="93"/>
    <cellStyle name="40% - Акцент1 10" xfId="94"/>
    <cellStyle name="40% - Акцент1 2" xfId="95"/>
    <cellStyle name="40% - Акцент1 2 2" xfId="96"/>
    <cellStyle name="40% - Акцент1 2 3" xfId="97"/>
    <cellStyle name="40% - Акцент1 2_29-30 мая" xfId="98"/>
    <cellStyle name="40% - Акцент1 3" xfId="99"/>
    <cellStyle name="40% - Акцент1 4" xfId="100"/>
    <cellStyle name="40% - Акцент1 5" xfId="101"/>
    <cellStyle name="40% - Акцент1 6" xfId="102"/>
    <cellStyle name="40% - Акцент1 7" xfId="103"/>
    <cellStyle name="40% - Акцент1 8" xfId="104"/>
    <cellStyle name="40% - Акцент1 9" xfId="105"/>
    <cellStyle name="40% - Акцент2" xfId="106"/>
    <cellStyle name="40% - Акцент2 10" xfId="107"/>
    <cellStyle name="40% - Акцент2 2" xfId="108"/>
    <cellStyle name="40% - Акцент2 2 2" xfId="109"/>
    <cellStyle name="40% - Акцент2 2 3" xfId="110"/>
    <cellStyle name="40% - Акцент2 2_29-30 мая" xfId="111"/>
    <cellStyle name="40% - Акцент2 3" xfId="112"/>
    <cellStyle name="40% - Акцент2 4" xfId="113"/>
    <cellStyle name="40% - Акцент2 5" xfId="114"/>
    <cellStyle name="40% - Акцент2 6" xfId="115"/>
    <cellStyle name="40% - Акцент2 7" xfId="116"/>
    <cellStyle name="40% - Акцент2 8" xfId="117"/>
    <cellStyle name="40% - Акцент2 9" xfId="118"/>
    <cellStyle name="40% - Акцент3" xfId="119"/>
    <cellStyle name="40% - Акцент3 10" xfId="120"/>
    <cellStyle name="40% - Акцент3 2" xfId="121"/>
    <cellStyle name="40% - Акцент3 2 2" xfId="122"/>
    <cellStyle name="40% - Акцент3 2 3" xfId="123"/>
    <cellStyle name="40% - Акцент3 2_29-30 мая" xfId="124"/>
    <cellStyle name="40% - Акцент3 3" xfId="125"/>
    <cellStyle name="40% - Акцент3 4" xfId="126"/>
    <cellStyle name="40% - Акцент3 5" xfId="127"/>
    <cellStyle name="40% - Акцент3 6" xfId="128"/>
    <cellStyle name="40% - Акцент3 7" xfId="129"/>
    <cellStyle name="40% - Акцент3 8" xfId="130"/>
    <cellStyle name="40% - Акцент3 9" xfId="131"/>
    <cellStyle name="40% - Акцент4" xfId="132"/>
    <cellStyle name="40% - Акцент4 10" xfId="133"/>
    <cellStyle name="40% - Акцент4 2" xfId="134"/>
    <cellStyle name="40% - Акцент4 2 2" xfId="135"/>
    <cellStyle name="40% - Акцент4 2 3" xfId="136"/>
    <cellStyle name="40% - Акцент4 2_29-30 мая" xfId="137"/>
    <cellStyle name="40% - Акцент4 3" xfId="138"/>
    <cellStyle name="40% - Акцент4 4" xfId="139"/>
    <cellStyle name="40% - Акцент4 5" xfId="140"/>
    <cellStyle name="40% - Акцент4 6" xfId="141"/>
    <cellStyle name="40% - Акцент4 7" xfId="142"/>
    <cellStyle name="40% - Акцент4 8" xfId="143"/>
    <cellStyle name="40% - Акцент4 9" xfId="144"/>
    <cellStyle name="40% - Акцент5" xfId="145"/>
    <cellStyle name="40% - Акцент5 10" xfId="146"/>
    <cellStyle name="40% - Акцент5 2" xfId="147"/>
    <cellStyle name="40% - Акцент5 2 2" xfId="148"/>
    <cellStyle name="40% - Акцент5 2 3" xfId="149"/>
    <cellStyle name="40% - Акцент5 2_29-30 мая" xfId="150"/>
    <cellStyle name="40% - Акцент5 3" xfId="151"/>
    <cellStyle name="40% - Акцент5 4" xfId="152"/>
    <cellStyle name="40% - Акцент5 5" xfId="153"/>
    <cellStyle name="40% - Акцент5 6" xfId="154"/>
    <cellStyle name="40% - Акцент5 7" xfId="155"/>
    <cellStyle name="40% - Акцент5 8" xfId="156"/>
    <cellStyle name="40% - Акцент5 9" xfId="157"/>
    <cellStyle name="40% - Акцент6" xfId="158"/>
    <cellStyle name="40% - Акцент6 10" xfId="159"/>
    <cellStyle name="40% - Акцент6 2" xfId="160"/>
    <cellStyle name="40% - Акцент6 2 2" xfId="161"/>
    <cellStyle name="40% - Акцент6 2 3" xfId="162"/>
    <cellStyle name="40% - Акцент6 2_29-30 мая" xfId="163"/>
    <cellStyle name="40% - Акцент6 3" xfId="164"/>
    <cellStyle name="40% - Акцент6 4" xfId="165"/>
    <cellStyle name="40% - Акцент6 5" xfId="166"/>
    <cellStyle name="40% - Акцент6 6" xfId="167"/>
    <cellStyle name="40% - Акцент6 7" xfId="168"/>
    <cellStyle name="40% - Акцент6 8" xfId="169"/>
    <cellStyle name="40% - Акцент6 9" xfId="170"/>
    <cellStyle name="60% - Акцент1" xfId="171"/>
    <cellStyle name="60% - Акцент1 10" xfId="172"/>
    <cellStyle name="60% - Акцент1 2" xfId="173"/>
    <cellStyle name="60% - Акцент1 3" xfId="174"/>
    <cellStyle name="60% - Акцент1 4" xfId="175"/>
    <cellStyle name="60% - Акцент1 5" xfId="176"/>
    <cellStyle name="60% - Акцент1 6" xfId="177"/>
    <cellStyle name="60% - Акцент1 7" xfId="178"/>
    <cellStyle name="60% - Акцент1 8" xfId="179"/>
    <cellStyle name="60% - Акцент1 9" xfId="180"/>
    <cellStyle name="60% - Акцент2" xfId="181"/>
    <cellStyle name="60% - Акцент2 10" xfId="182"/>
    <cellStyle name="60% - Акцент2 2" xfId="183"/>
    <cellStyle name="60% - Акцент2 3" xfId="184"/>
    <cellStyle name="60% - Акцент2 4" xfId="185"/>
    <cellStyle name="60% - Акцент2 5" xfId="186"/>
    <cellStyle name="60% - Акцент2 6" xfId="187"/>
    <cellStyle name="60% - Акцент2 7" xfId="188"/>
    <cellStyle name="60% - Акцент2 8" xfId="189"/>
    <cellStyle name="60% - Акцент2 9" xfId="190"/>
    <cellStyle name="60% - Акцент3" xfId="191"/>
    <cellStyle name="60% - Акцент3 10" xfId="192"/>
    <cellStyle name="60% - Акцент3 2" xfId="193"/>
    <cellStyle name="60% - Акцент3 3" xfId="194"/>
    <cellStyle name="60% - Акцент3 4" xfId="195"/>
    <cellStyle name="60% - Акцент3 5" xfId="196"/>
    <cellStyle name="60% - Акцент3 6" xfId="197"/>
    <cellStyle name="60% - Акцент3 7" xfId="198"/>
    <cellStyle name="60% - Акцент3 8" xfId="199"/>
    <cellStyle name="60% - Акцент3 9" xfId="200"/>
    <cellStyle name="60% - Акцент4" xfId="201"/>
    <cellStyle name="60% - Акцент4 10" xfId="202"/>
    <cellStyle name="60% - Акцент4 2" xfId="203"/>
    <cellStyle name="60% - Акцент4 3" xfId="204"/>
    <cellStyle name="60% - Акцент4 4" xfId="205"/>
    <cellStyle name="60% - Акцент4 5" xfId="206"/>
    <cellStyle name="60% - Акцент4 6" xfId="207"/>
    <cellStyle name="60% - Акцент4 7" xfId="208"/>
    <cellStyle name="60% - Акцент4 8" xfId="209"/>
    <cellStyle name="60% - Акцент4 9" xfId="210"/>
    <cellStyle name="60% - Акцент5" xfId="211"/>
    <cellStyle name="60% - Акцент5 10" xfId="212"/>
    <cellStyle name="60% - Акцент5 2" xfId="213"/>
    <cellStyle name="60% - Акцент5 3" xfId="214"/>
    <cellStyle name="60% - Акцент5 4" xfId="215"/>
    <cellStyle name="60% - Акцент5 5" xfId="216"/>
    <cellStyle name="60% - Акцент5 6" xfId="217"/>
    <cellStyle name="60% - Акцент5 7" xfId="218"/>
    <cellStyle name="60% - Акцент5 8" xfId="219"/>
    <cellStyle name="60% - Акцент5 9" xfId="220"/>
    <cellStyle name="60% - Акцент6" xfId="221"/>
    <cellStyle name="60% - Акцент6 10" xfId="222"/>
    <cellStyle name="60% - Акцент6 2" xfId="223"/>
    <cellStyle name="60% - Акцент6 3" xfId="224"/>
    <cellStyle name="60% - Акцент6 4" xfId="225"/>
    <cellStyle name="60% - Акцент6 5" xfId="226"/>
    <cellStyle name="60% - Акцент6 6" xfId="227"/>
    <cellStyle name="60% - Акцент6 7" xfId="228"/>
    <cellStyle name="60% - Акцент6 8" xfId="229"/>
    <cellStyle name="60% - Акцент6 9" xfId="230"/>
    <cellStyle name="Excel Built-in Normal" xfId="231"/>
    <cellStyle name="Normal_технические" xfId="232"/>
    <cellStyle name="Акцент1" xfId="233"/>
    <cellStyle name="Акцент1 2" xfId="234"/>
    <cellStyle name="Акцент1 3" xfId="235"/>
    <cellStyle name="Акцент1 4" xfId="236"/>
    <cellStyle name="Акцент2" xfId="237"/>
    <cellStyle name="Акцент2 2" xfId="238"/>
    <cellStyle name="Акцент2 3" xfId="239"/>
    <cellStyle name="Акцент2 4" xfId="240"/>
    <cellStyle name="Акцент3" xfId="241"/>
    <cellStyle name="Акцент3 2" xfId="242"/>
    <cellStyle name="Акцент3 3" xfId="243"/>
    <cellStyle name="Акцент3 4" xfId="244"/>
    <cellStyle name="Акцент4" xfId="245"/>
    <cellStyle name="Акцент4 2" xfId="246"/>
    <cellStyle name="Акцент4 3" xfId="247"/>
    <cellStyle name="Акцент4 4" xfId="248"/>
    <cellStyle name="Акцент5" xfId="249"/>
    <cellStyle name="Акцент5 2" xfId="250"/>
    <cellStyle name="Акцент5 3" xfId="251"/>
    <cellStyle name="Акцент5 4" xfId="252"/>
    <cellStyle name="Акцент6" xfId="253"/>
    <cellStyle name="Акцент6 2" xfId="254"/>
    <cellStyle name="Акцент6 3" xfId="255"/>
    <cellStyle name="Акцент6 4" xfId="256"/>
    <cellStyle name="Ввод " xfId="257"/>
    <cellStyle name="Ввод  2" xfId="258"/>
    <cellStyle name="Ввод  3" xfId="259"/>
    <cellStyle name="Ввод  4" xfId="260"/>
    <cellStyle name="Вывод" xfId="261"/>
    <cellStyle name="Вывод 2" xfId="262"/>
    <cellStyle name="Вывод 3" xfId="263"/>
    <cellStyle name="Вывод 4" xfId="264"/>
    <cellStyle name="Вычисление" xfId="265"/>
    <cellStyle name="Вычисление 2" xfId="266"/>
    <cellStyle name="Вычисление 3" xfId="267"/>
    <cellStyle name="Вычисление 4" xfId="268"/>
    <cellStyle name="Hyperlink" xfId="269"/>
    <cellStyle name="Currency" xfId="270"/>
    <cellStyle name="Currency [0]" xfId="271"/>
    <cellStyle name="Денежный 10" xfId="272"/>
    <cellStyle name="Денежный 10 2" xfId="273"/>
    <cellStyle name="Денежный 10 2 2" xfId="274"/>
    <cellStyle name="Денежный 10 2 3" xfId="275"/>
    <cellStyle name="Денежный 10 2 4" xfId="276"/>
    <cellStyle name="Денежный 10 3" xfId="277"/>
    <cellStyle name="Денежный 10 3 2" xfId="278"/>
    <cellStyle name="Денежный 10 3 3" xfId="279"/>
    <cellStyle name="Денежный 10 4" xfId="280"/>
    <cellStyle name="Денежный 10 4 2" xfId="281"/>
    <cellStyle name="Денежный 10 4 3" xfId="282"/>
    <cellStyle name="Денежный 11 10" xfId="283"/>
    <cellStyle name="Денежный 11 2" xfId="284"/>
    <cellStyle name="Денежный 11 2 2" xfId="285"/>
    <cellStyle name="Денежный 11 2 2 2" xfId="286"/>
    <cellStyle name="Денежный 11 2 2 3" xfId="287"/>
    <cellStyle name="Денежный 11 3" xfId="288"/>
    <cellStyle name="Денежный 11 4" xfId="289"/>
    <cellStyle name="Денежный 11 5" xfId="290"/>
    <cellStyle name="Денежный 11 6" xfId="291"/>
    <cellStyle name="Денежный 11 7" xfId="292"/>
    <cellStyle name="Денежный 11 8" xfId="293"/>
    <cellStyle name="Денежный 11 9" xfId="294"/>
    <cellStyle name="Денежный 11 9 2" xfId="295"/>
    <cellStyle name="Денежный 11 9 3" xfId="296"/>
    <cellStyle name="Денежный 12" xfId="297"/>
    <cellStyle name="Денежный 12 10" xfId="298"/>
    <cellStyle name="Денежный 12 11" xfId="299"/>
    <cellStyle name="Денежный 12 12" xfId="300"/>
    <cellStyle name="Денежный 12 12 2" xfId="301"/>
    <cellStyle name="Денежный 12 12 2 2" xfId="302"/>
    <cellStyle name="Денежный 12 12 2 3" xfId="303"/>
    <cellStyle name="Денежный 12 12 3" xfId="304"/>
    <cellStyle name="Денежный 12 12 4" xfId="305"/>
    <cellStyle name="Денежный 12 12 5" xfId="306"/>
    <cellStyle name="Денежный 12 12_Мастер" xfId="307"/>
    <cellStyle name="Денежный 12 13" xfId="308"/>
    <cellStyle name="Денежный 12 14" xfId="309"/>
    <cellStyle name="Денежный 12 2" xfId="310"/>
    <cellStyle name="Денежный 12 2 2" xfId="311"/>
    <cellStyle name="Денежный 12 2 3" xfId="312"/>
    <cellStyle name="Денежный 12 3" xfId="313"/>
    <cellStyle name="Денежный 12 3 2" xfId="314"/>
    <cellStyle name="Денежный 12 4" xfId="315"/>
    <cellStyle name="Денежный 12 5" xfId="316"/>
    <cellStyle name="Денежный 12 6" xfId="317"/>
    <cellStyle name="Денежный 12 7" xfId="318"/>
    <cellStyle name="Денежный 12 8" xfId="319"/>
    <cellStyle name="Денежный 12 9" xfId="320"/>
    <cellStyle name="Денежный 13 10" xfId="321"/>
    <cellStyle name="Денежный 13 2" xfId="322"/>
    <cellStyle name="Денежный 13 3" xfId="323"/>
    <cellStyle name="Денежный 13 4" xfId="324"/>
    <cellStyle name="Денежный 13 5" xfId="325"/>
    <cellStyle name="Денежный 13 6" xfId="326"/>
    <cellStyle name="Денежный 13 7" xfId="327"/>
    <cellStyle name="Денежный 13 8" xfId="328"/>
    <cellStyle name="Денежный 13 9" xfId="329"/>
    <cellStyle name="Денежный 14 2" xfId="330"/>
    <cellStyle name="Денежный 14 3" xfId="331"/>
    <cellStyle name="Денежный 14 4" xfId="332"/>
    <cellStyle name="Денежный 14 5" xfId="333"/>
    <cellStyle name="Денежный 14 6" xfId="334"/>
    <cellStyle name="Денежный 14 7" xfId="335"/>
    <cellStyle name="Денежный 14 8" xfId="336"/>
    <cellStyle name="Денежный 14 9" xfId="337"/>
    <cellStyle name="Денежный 2" xfId="338"/>
    <cellStyle name="Денежный 2 10" xfId="339"/>
    <cellStyle name="Денежный 2 10 2" xfId="340"/>
    <cellStyle name="Денежный 2 11" xfId="341"/>
    <cellStyle name="Денежный 2 11 2" xfId="342"/>
    <cellStyle name="Денежный 2 11 3" xfId="343"/>
    <cellStyle name="Денежный 2 12" xfId="344"/>
    <cellStyle name="Денежный 2 13" xfId="345"/>
    <cellStyle name="Денежный 2 13 2" xfId="346"/>
    <cellStyle name="Денежный 2 13 3" xfId="347"/>
    <cellStyle name="Денежный 2 14" xfId="348"/>
    <cellStyle name="Денежный 2 15" xfId="349"/>
    <cellStyle name="Денежный 2 16" xfId="350"/>
    <cellStyle name="Денежный 2 17" xfId="351"/>
    <cellStyle name="Денежный 2 18" xfId="352"/>
    <cellStyle name="Денежный 2 19" xfId="353"/>
    <cellStyle name="Денежный 2 2" xfId="354"/>
    <cellStyle name="Денежный 2 2 2" xfId="355"/>
    <cellStyle name="Денежный 2 2 2 2" xfId="356"/>
    <cellStyle name="Денежный 2 2 2 3" xfId="357"/>
    <cellStyle name="Денежный 2 2 3" xfId="358"/>
    <cellStyle name="Денежный 2 2 4" xfId="359"/>
    <cellStyle name="Денежный 2 20" xfId="360"/>
    <cellStyle name="Денежный 2 21" xfId="361"/>
    <cellStyle name="Денежный 2 22" xfId="362"/>
    <cellStyle name="Денежный 2 23" xfId="363"/>
    <cellStyle name="Денежный 2 24" xfId="364"/>
    <cellStyle name="Денежный 2 24 2" xfId="365"/>
    <cellStyle name="Денежный 2 25" xfId="366"/>
    <cellStyle name="Денежный 2 26" xfId="367"/>
    <cellStyle name="Денежный 2 27" xfId="368"/>
    <cellStyle name="Денежный 2 28" xfId="369"/>
    <cellStyle name="Денежный 2 3" xfId="370"/>
    <cellStyle name="Денежный 2 3 2" xfId="371"/>
    <cellStyle name="Денежный 2 3 2 2" xfId="372"/>
    <cellStyle name="Денежный 2 3 2 3" xfId="373"/>
    <cellStyle name="Денежный 2 3 3" xfId="374"/>
    <cellStyle name="Денежный 2 3 4" xfId="375"/>
    <cellStyle name="Денежный 2 3 5" xfId="376"/>
    <cellStyle name="Денежный 2 3 6" xfId="377"/>
    <cellStyle name="Денежный 2 3 7" xfId="378"/>
    <cellStyle name="Денежный 2 3 8" xfId="379"/>
    <cellStyle name="Денежный 2 3 9" xfId="380"/>
    <cellStyle name="Денежный 2 3 9 2" xfId="381"/>
    <cellStyle name="Денежный 2 3 9 2 2" xfId="382"/>
    <cellStyle name="Денежный 2 3 9 2 3" xfId="383"/>
    <cellStyle name="Денежный 2 3 9 3" xfId="384"/>
    <cellStyle name="Денежный 2 3 9 4" xfId="385"/>
    <cellStyle name="Денежный 2 4" xfId="386"/>
    <cellStyle name="Денежный 2 4 2" xfId="387"/>
    <cellStyle name="Денежный 2 4 3" xfId="388"/>
    <cellStyle name="Денежный 2 4 4" xfId="389"/>
    <cellStyle name="Денежный 2 4 5" xfId="390"/>
    <cellStyle name="Денежный 2 4 6" xfId="391"/>
    <cellStyle name="Денежный 2 4 7" xfId="392"/>
    <cellStyle name="Денежный 2 4 8" xfId="393"/>
    <cellStyle name="Денежный 2 4 9" xfId="394"/>
    <cellStyle name="Денежный 2 5" xfId="395"/>
    <cellStyle name="Денежный 2 5 2" xfId="396"/>
    <cellStyle name="Денежный 2 5 3" xfId="397"/>
    <cellStyle name="Денежный 2 6" xfId="398"/>
    <cellStyle name="Денежный 2 7" xfId="399"/>
    <cellStyle name="Денежный 2 8" xfId="400"/>
    <cellStyle name="Денежный 2 9" xfId="401"/>
    <cellStyle name="Денежный 24 2" xfId="402"/>
    <cellStyle name="Денежный 24 3" xfId="403"/>
    <cellStyle name="Денежный 24 3 2" xfId="404"/>
    <cellStyle name="Денежный 24 3 3" xfId="405"/>
    <cellStyle name="Денежный 24 4" xfId="406"/>
    <cellStyle name="Денежный 24 5" xfId="407"/>
    <cellStyle name="Денежный 26" xfId="408"/>
    <cellStyle name="Денежный 3" xfId="409"/>
    <cellStyle name="Денежный 3 2" xfId="410"/>
    <cellStyle name="Денежный 3 2 2" xfId="411"/>
    <cellStyle name="Денежный 3 2 2 2" xfId="412"/>
    <cellStyle name="Денежный 3 2 3" xfId="413"/>
    <cellStyle name="Денежный 3 3" xfId="414"/>
    <cellStyle name="Денежный 3 3 2" xfId="415"/>
    <cellStyle name="Денежный 3 3 3" xfId="416"/>
    <cellStyle name="Денежный 3 4" xfId="417"/>
    <cellStyle name="Денежный 3 4 2" xfId="418"/>
    <cellStyle name="Денежный 3 4 3" xfId="419"/>
    <cellStyle name="Денежный 3 5" xfId="420"/>
    <cellStyle name="Денежный 3 5 2" xfId="421"/>
    <cellStyle name="Денежный 3 6" xfId="422"/>
    <cellStyle name="Денежный 3 6 2" xfId="423"/>
    <cellStyle name="Денежный 3 7" xfId="424"/>
    <cellStyle name="Денежный 3 8" xfId="425"/>
    <cellStyle name="Денежный 4 10" xfId="426"/>
    <cellStyle name="Денежный 4 11" xfId="427"/>
    <cellStyle name="Денежный 4 12" xfId="428"/>
    <cellStyle name="Денежный 4 13" xfId="429"/>
    <cellStyle name="Денежный 4 14" xfId="430"/>
    <cellStyle name="Денежный 4 14 2" xfId="431"/>
    <cellStyle name="Денежный 4 14 3" xfId="432"/>
    <cellStyle name="Денежный 4 2" xfId="433"/>
    <cellStyle name="Денежный 4 2 2" xfId="434"/>
    <cellStyle name="Денежный 4 2 3" xfId="435"/>
    <cellStyle name="Денежный 4 3" xfId="436"/>
    <cellStyle name="Денежный 4 3 2" xfId="437"/>
    <cellStyle name="Денежный 4 3 3" xfId="438"/>
    <cellStyle name="Денежный 4 4" xfId="439"/>
    <cellStyle name="Денежный 4 4 2" xfId="440"/>
    <cellStyle name="Денежный 4 5" xfId="441"/>
    <cellStyle name="Денежный 4 5 2" xfId="442"/>
    <cellStyle name="Денежный 4 6" xfId="443"/>
    <cellStyle name="Денежный 4 7" xfId="444"/>
    <cellStyle name="Денежный 4 8" xfId="445"/>
    <cellStyle name="Денежный 4 9" xfId="446"/>
    <cellStyle name="Денежный 5 2" xfId="447"/>
    <cellStyle name="Денежный 5 2 2" xfId="448"/>
    <cellStyle name="Денежный 5 2 3" xfId="449"/>
    <cellStyle name="Денежный 5 3" xfId="450"/>
    <cellStyle name="Денежный 5 3 2" xfId="451"/>
    <cellStyle name="Денежный 5 4" xfId="452"/>
    <cellStyle name="Денежный 5 5" xfId="453"/>
    <cellStyle name="Денежный 6" xfId="454"/>
    <cellStyle name="Денежный 6 2" xfId="455"/>
    <cellStyle name="Денежный 6 2 2" xfId="456"/>
    <cellStyle name="Денежный 6 2 3" xfId="457"/>
    <cellStyle name="Денежный 6 3" xfId="458"/>
    <cellStyle name="Денежный 6 4" xfId="459"/>
    <cellStyle name="Денежный 6 5" xfId="460"/>
    <cellStyle name="Денежный 6 6" xfId="461"/>
    <cellStyle name="Денежный 6 7" xfId="462"/>
    <cellStyle name="Денежный 6 7 2" xfId="463"/>
    <cellStyle name="Денежный 6 7 3" xfId="464"/>
    <cellStyle name="Денежный 6 8" xfId="465"/>
    <cellStyle name="Денежный 7 2" xfId="466"/>
    <cellStyle name="Денежный 7 2 2" xfId="467"/>
    <cellStyle name="Денежный 7 2 3" xfId="468"/>
    <cellStyle name="Денежный 7 3" xfId="469"/>
    <cellStyle name="Денежный 7 4" xfId="470"/>
    <cellStyle name="Денежный 7 5" xfId="471"/>
    <cellStyle name="Денежный 7 6" xfId="472"/>
    <cellStyle name="Денежный 8 2" xfId="473"/>
    <cellStyle name="Денежный 8 2 2" xfId="474"/>
    <cellStyle name="Денежный 8 2 3" xfId="475"/>
    <cellStyle name="Денежный 8 3" xfId="476"/>
    <cellStyle name="Денежный 8 3 2" xfId="477"/>
    <cellStyle name="Денежный 8 4" xfId="478"/>
    <cellStyle name="Денежный 8 5" xfId="479"/>
    <cellStyle name="Денежный 8 6" xfId="480"/>
    <cellStyle name="Денежный 9 2" xfId="481"/>
    <cellStyle name="Денежный 9 2 2" xfId="482"/>
    <cellStyle name="Денежный 9 2 3" xfId="483"/>
    <cellStyle name="Денежный 9 3" xfId="484"/>
    <cellStyle name="Заголовок 1" xfId="485"/>
    <cellStyle name="Заголовок 1 2" xfId="486"/>
    <cellStyle name="Заголовок 1 3" xfId="487"/>
    <cellStyle name="Заголовок 2" xfId="488"/>
    <cellStyle name="Заголовок 2 2" xfId="489"/>
    <cellStyle name="Заголовок 2 3" xfId="490"/>
    <cellStyle name="Заголовок 3" xfId="491"/>
    <cellStyle name="Заголовок 3 2" xfId="492"/>
    <cellStyle name="Заголовок 3 3" xfId="493"/>
    <cellStyle name="Заголовок 4" xfId="494"/>
    <cellStyle name="Заголовок 4 2" xfId="495"/>
    <cellStyle name="Заголовок 4 3" xfId="496"/>
    <cellStyle name="Итог" xfId="497"/>
    <cellStyle name="Итог 2" xfId="498"/>
    <cellStyle name="Итог 3" xfId="499"/>
    <cellStyle name="Контрольная ячейка" xfId="500"/>
    <cellStyle name="Контрольная ячейка 2" xfId="501"/>
    <cellStyle name="Контрольная ячейка 3" xfId="502"/>
    <cellStyle name="Контрольная ячейка 4" xfId="503"/>
    <cellStyle name="Название" xfId="504"/>
    <cellStyle name="Название 2" xfId="505"/>
    <cellStyle name="Название 3" xfId="506"/>
    <cellStyle name="Нейтральный" xfId="507"/>
    <cellStyle name="Нейтральный 2" xfId="508"/>
    <cellStyle name="Нейтральный 3" xfId="509"/>
    <cellStyle name="Нейтральный 4" xfId="510"/>
    <cellStyle name="Обычный 10" xfId="511"/>
    <cellStyle name="Обычный 11" xfId="512"/>
    <cellStyle name="Обычный 11 10" xfId="513"/>
    <cellStyle name="Обычный 11 11" xfId="514"/>
    <cellStyle name="Обычный 11 12" xfId="515"/>
    <cellStyle name="Обычный 11 2" xfId="516"/>
    <cellStyle name="Обычный 11 3" xfId="517"/>
    <cellStyle name="Обычный 11 4" xfId="518"/>
    <cellStyle name="Обычный 11 5" xfId="519"/>
    <cellStyle name="Обычный 11 6" xfId="520"/>
    <cellStyle name="Обычный 11 7" xfId="521"/>
    <cellStyle name="Обычный 11 8" xfId="522"/>
    <cellStyle name="Обычный 11 9" xfId="523"/>
    <cellStyle name="Обычный 12" xfId="524"/>
    <cellStyle name="Обычный 17 2" xfId="525"/>
    <cellStyle name="Обычный 17 3" xfId="526"/>
    <cellStyle name="Обычный 18 2" xfId="527"/>
    <cellStyle name="Обычный 18 3" xfId="528"/>
    <cellStyle name="Обычный 2" xfId="529"/>
    <cellStyle name="Обычный 2 10" xfId="530"/>
    <cellStyle name="Обычный 2 11" xfId="531"/>
    <cellStyle name="Обычный 2 12" xfId="532"/>
    <cellStyle name="Обычный 2 13" xfId="533"/>
    <cellStyle name="Обычный 2 14" xfId="534"/>
    <cellStyle name="Обычный 2 14 2" xfId="535"/>
    <cellStyle name="Обычный 2 14 3" xfId="536"/>
    <cellStyle name="Обычный 2 14 4" xfId="537"/>
    <cellStyle name="Обычный 2 14 5" xfId="538"/>
    <cellStyle name="Обычный 2 14 6" xfId="539"/>
    <cellStyle name="Обычный 2 14 7" xfId="540"/>
    <cellStyle name="Обычный 2 14 8" xfId="541"/>
    <cellStyle name="Обычный 2 14 9" xfId="542"/>
    <cellStyle name="Обычный 2 15" xfId="543"/>
    <cellStyle name="Обычный 2 16" xfId="544"/>
    <cellStyle name="Обычный 2 17" xfId="545"/>
    <cellStyle name="Обычный 2 18" xfId="546"/>
    <cellStyle name="Обычный 2 19" xfId="547"/>
    <cellStyle name="Обычный 2 2" xfId="548"/>
    <cellStyle name="Обычный 2 2 2" xfId="549"/>
    <cellStyle name="Обычный 2 2 2 2" xfId="550"/>
    <cellStyle name="Обычный 2 2 2 3" xfId="551"/>
    <cellStyle name="Обычный 2 2 2 3 2" xfId="552"/>
    <cellStyle name="Обычный 2 2 2 4" xfId="553"/>
    <cellStyle name="Обычный 2 2 3" xfId="554"/>
    <cellStyle name="Обычный 2 2 3 2" xfId="555"/>
    <cellStyle name="Обычный 2 2 3 2 2" xfId="556"/>
    <cellStyle name="Обычный 2 2 3 2 3" xfId="557"/>
    <cellStyle name="Обычный 2 2 3 3" xfId="558"/>
    <cellStyle name="Обычный 2 2 3 4" xfId="559"/>
    <cellStyle name="Обычный 2 2 4" xfId="560"/>
    <cellStyle name="Обычный 2 2_База1 (version 1)" xfId="561"/>
    <cellStyle name="Обычный 2 20" xfId="562"/>
    <cellStyle name="Обычный 2 21" xfId="563"/>
    <cellStyle name="Обычный 2 22" xfId="564"/>
    <cellStyle name="Обычный 2 23" xfId="565"/>
    <cellStyle name="Обычный 2 3" xfId="566"/>
    <cellStyle name="Обычный 2 3 2" xfId="567"/>
    <cellStyle name="Обычный 2 3 2 2" xfId="568"/>
    <cellStyle name="Обычный 2 3 2 3" xfId="569"/>
    <cellStyle name="Обычный 2 3 3" xfId="570"/>
    <cellStyle name="Обычный 2 3 4" xfId="571"/>
    <cellStyle name="Обычный 2 3 5" xfId="572"/>
    <cellStyle name="Обычный 2 3 6" xfId="573"/>
    <cellStyle name="Обычный 2 3 7" xfId="574"/>
    <cellStyle name="Обычный 2 3 8" xfId="575"/>
    <cellStyle name="Обычный 2 3 9" xfId="576"/>
    <cellStyle name="Обычный 2 4" xfId="577"/>
    <cellStyle name="Обычный 2 4 10" xfId="578"/>
    <cellStyle name="Обычный 2 4 2" xfId="579"/>
    <cellStyle name="Обычный 2 4 2 2" xfId="580"/>
    <cellStyle name="Обычный 2 4 2 3" xfId="581"/>
    <cellStyle name="Обычный 2 4 3" xfId="582"/>
    <cellStyle name="Обычный 2 4 4" xfId="583"/>
    <cellStyle name="Обычный 2 4 5" xfId="584"/>
    <cellStyle name="Обычный 2 4 6" xfId="585"/>
    <cellStyle name="Обычный 2 4 7" xfId="586"/>
    <cellStyle name="Обычный 2 4 8" xfId="587"/>
    <cellStyle name="Обычный 2 4 9" xfId="588"/>
    <cellStyle name="Обычный 2 5" xfId="589"/>
    <cellStyle name="Обычный 2 5 2" xfId="590"/>
    <cellStyle name="Обычный 2 5 2 2" xfId="591"/>
    <cellStyle name="Обычный 2 5 3" xfId="592"/>
    <cellStyle name="Обычный 2 5 3 2" xfId="593"/>
    <cellStyle name="Обычный 2 5 3 3" xfId="594"/>
    <cellStyle name="Обычный 2 6" xfId="595"/>
    <cellStyle name="Обычный 2 6 2" xfId="596"/>
    <cellStyle name="Обычный 2 6 2 2" xfId="597"/>
    <cellStyle name="Обычный 2 6 2 3" xfId="598"/>
    <cellStyle name="Обычный 2 7" xfId="599"/>
    <cellStyle name="Обычный 2 8" xfId="600"/>
    <cellStyle name="Обычный 2 9" xfId="601"/>
    <cellStyle name="Обычный 2_Выездка ноябрь 2010 г." xfId="602"/>
    <cellStyle name="Обычный 3" xfId="603"/>
    <cellStyle name="Обычный 3 2" xfId="604"/>
    <cellStyle name="Обычный 3 2 2" xfId="605"/>
    <cellStyle name="Обычный 3 2 3" xfId="606"/>
    <cellStyle name="Обычный 3 3" xfId="607"/>
    <cellStyle name="Обычный 3 3 2" xfId="608"/>
    <cellStyle name="Обычный 3 3 3" xfId="609"/>
    <cellStyle name="Обычный 3 4" xfId="610"/>
    <cellStyle name="Обычный 3 5" xfId="611"/>
    <cellStyle name="Обычный 3 5 2" xfId="612"/>
    <cellStyle name="Обычный 3 6" xfId="613"/>
    <cellStyle name="Обычный 3 7" xfId="614"/>
    <cellStyle name="Обычный 3 8" xfId="615"/>
    <cellStyle name="Обычный 3 9" xfId="616"/>
    <cellStyle name="Обычный 4" xfId="617"/>
    <cellStyle name="Обычный 4 10" xfId="618"/>
    <cellStyle name="Обычный 4 11" xfId="619"/>
    <cellStyle name="Обычный 4 12" xfId="620"/>
    <cellStyle name="Обычный 4 13" xfId="621"/>
    <cellStyle name="Обычный 4 14" xfId="622"/>
    <cellStyle name="Обычный 4 2" xfId="623"/>
    <cellStyle name="Обычный 4 2 2" xfId="624"/>
    <cellStyle name="Обычный 4 2 3" xfId="625"/>
    <cellStyle name="Обычный 4 3" xfId="626"/>
    <cellStyle name="Обычный 4 4" xfId="627"/>
    <cellStyle name="Обычный 4 5" xfId="628"/>
    <cellStyle name="Обычный 4 6" xfId="629"/>
    <cellStyle name="Обычный 4 7" xfId="630"/>
    <cellStyle name="Обычный 4 8" xfId="631"/>
    <cellStyle name="Обычный 4 9" xfId="632"/>
    <cellStyle name="Обычный 5" xfId="633"/>
    <cellStyle name="Обычный 5 10" xfId="634"/>
    <cellStyle name="Обычный 5 11" xfId="635"/>
    <cellStyle name="Обычный 5 12" xfId="636"/>
    <cellStyle name="Обычный 5 13" xfId="637"/>
    <cellStyle name="Обычный 5 14" xfId="638"/>
    <cellStyle name="Обычный 5 2" xfId="639"/>
    <cellStyle name="Обычный 5 2 2" xfId="640"/>
    <cellStyle name="Обычный 5 2 3" xfId="641"/>
    <cellStyle name="Обычный 5 3" xfId="642"/>
    <cellStyle name="Обычный 5 3 2" xfId="643"/>
    <cellStyle name="Обычный 5 3 3" xfId="644"/>
    <cellStyle name="Обычный 5 4" xfId="645"/>
    <cellStyle name="Обычный 5 4 2" xfId="646"/>
    <cellStyle name="Обычный 5 5" xfId="647"/>
    <cellStyle name="Обычный 5 6" xfId="648"/>
    <cellStyle name="Обычный 5 7" xfId="649"/>
    <cellStyle name="Обычный 5 8" xfId="650"/>
    <cellStyle name="Обычный 5 9" xfId="651"/>
    <cellStyle name="Обычный 5_25_05_13" xfId="652"/>
    <cellStyle name="Обычный 6" xfId="653"/>
    <cellStyle name="Обычный 6 10" xfId="654"/>
    <cellStyle name="Обычный 6 11" xfId="655"/>
    <cellStyle name="Обычный 6 12" xfId="656"/>
    <cellStyle name="Обычный 6 13" xfId="657"/>
    <cellStyle name="Обычный 6 2" xfId="658"/>
    <cellStyle name="Обычный 6 2 2" xfId="659"/>
    <cellStyle name="Обычный 6 3" xfId="660"/>
    <cellStyle name="Обычный 6 4" xfId="661"/>
    <cellStyle name="Обычный 6 5" xfId="662"/>
    <cellStyle name="Обычный 6 6" xfId="663"/>
    <cellStyle name="Обычный 6 7" xfId="664"/>
    <cellStyle name="Обычный 6 8" xfId="665"/>
    <cellStyle name="Обычный 6 9" xfId="666"/>
    <cellStyle name="Обычный 7" xfId="667"/>
    <cellStyle name="Обычный 7 10" xfId="668"/>
    <cellStyle name="Обычный 7 11" xfId="669"/>
    <cellStyle name="Обычный 7 12" xfId="670"/>
    <cellStyle name="Обычный 7 2" xfId="671"/>
    <cellStyle name="Обычный 7 3" xfId="672"/>
    <cellStyle name="Обычный 7 4" xfId="673"/>
    <cellStyle name="Обычный 7 5" xfId="674"/>
    <cellStyle name="Обычный 7 6" xfId="675"/>
    <cellStyle name="Обычный 7 7" xfId="676"/>
    <cellStyle name="Обычный 7 8" xfId="677"/>
    <cellStyle name="Обычный 7 9" xfId="678"/>
    <cellStyle name="Обычный 8" xfId="679"/>
    <cellStyle name="Обычный 8 2" xfId="680"/>
    <cellStyle name="Обычный 8 3" xfId="681"/>
    <cellStyle name="Обычный 8 4" xfId="682"/>
    <cellStyle name="Обычный 9" xfId="683"/>
    <cellStyle name="Обычный_Выездка технические1 2" xfId="684"/>
    <cellStyle name="Обычный_Измайлово-2003" xfId="685"/>
    <cellStyle name="Обычный_Копия Тех резы Нижний Новгород" xfId="686"/>
    <cellStyle name="Followed Hyperlink" xfId="687"/>
    <cellStyle name="Плохой" xfId="688"/>
    <cellStyle name="Плохой 2" xfId="689"/>
    <cellStyle name="Плохой 3" xfId="690"/>
    <cellStyle name="Плохой 4" xfId="691"/>
    <cellStyle name="Пояснение" xfId="692"/>
    <cellStyle name="Пояснение 2" xfId="693"/>
    <cellStyle name="Пояснение 3" xfId="694"/>
    <cellStyle name="Примечание" xfId="695"/>
    <cellStyle name="Примечание 2" xfId="696"/>
    <cellStyle name="Примечание 3" xfId="697"/>
    <cellStyle name="Примечание 4" xfId="698"/>
    <cellStyle name="Примечание 5" xfId="699"/>
    <cellStyle name="Percent" xfId="700"/>
    <cellStyle name="Процентный 2" xfId="701"/>
    <cellStyle name="Связанная ячейка" xfId="702"/>
    <cellStyle name="Связанная ячейка 2" xfId="703"/>
    <cellStyle name="Связанная ячейка 3" xfId="704"/>
    <cellStyle name="Текст предупреждения" xfId="705"/>
    <cellStyle name="Текст предупреждения 2" xfId="706"/>
    <cellStyle name="Текст предупреждения 3" xfId="707"/>
    <cellStyle name="Comma" xfId="708"/>
    <cellStyle name="Comma [0]" xfId="709"/>
    <cellStyle name="Финансовый 2" xfId="710"/>
    <cellStyle name="Финансовый 2 2" xfId="711"/>
    <cellStyle name="Финансовый 2 2 2" xfId="712"/>
    <cellStyle name="Финансовый 2 2 3" xfId="713"/>
    <cellStyle name="Финансовый 2 3" xfId="714"/>
    <cellStyle name="Финансовый 3" xfId="715"/>
    <cellStyle name="Хороший" xfId="716"/>
    <cellStyle name="Хороший 2" xfId="717"/>
    <cellStyle name="Хороший 3" xfId="718"/>
    <cellStyle name="Хороший 4" xfId="7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533400</xdr:colOff>
      <xdr:row>0</xdr:row>
      <xdr:rowOff>38100</xdr:rowOff>
    </xdr:from>
    <xdr:to>
      <xdr:col>15</xdr:col>
      <xdr:colOff>838200</xdr:colOff>
      <xdr:row>2</xdr:row>
      <xdr:rowOff>219075</xdr:rowOff>
    </xdr:to>
    <xdr:pic>
      <xdr:nvPicPr>
        <xdr:cNvPr id="1" name="Picture 4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38100"/>
          <a:ext cx="2181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4</xdr:col>
      <xdr:colOff>323850</xdr:colOff>
      <xdr:row>3</xdr:row>
      <xdr:rowOff>104775</xdr:rowOff>
    </xdr:to>
    <xdr:pic>
      <xdr:nvPicPr>
        <xdr:cNvPr id="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8575"/>
          <a:ext cx="2181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57150</xdr:rowOff>
    </xdr:from>
    <xdr:to>
      <xdr:col>5</xdr:col>
      <xdr:colOff>1114425</xdr:colOff>
      <xdr:row>6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3625" y="57150"/>
          <a:ext cx="17145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866775</xdr:colOff>
      <xdr:row>0</xdr:row>
      <xdr:rowOff>76200</xdr:rowOff>
    </xdr:from>
    <xdr:to>
      <xdr:col>13</xdr:col>
      <xdr:colOff>552450</xdr:colOff>
      <xdr:row>6</xdr:row>
      <xdr:rowOff>57150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34750" y="76200"/>
          <a:ext cx="12001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762000</xdr:colOff>
      <xdr:row>1</xdr:row>
      <xdr:rowOff>371475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295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</xdr:row>
      <xdr:rowOff>371475</xdr:rowOff>
    </xdr:from>
    <xdr:to>
      <xdr:col>5</xdr:col>
      <xdr:colOff>400050</xdr:colOff>
      <xdr:row>7</xdr:row>
      <xdr:rowOff>228600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742950"/>
          <a:ext cx="17049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428625</xdr:colOff>
      <xdr:row>2</xdr:row>
      <xdr:rowOff>19050</xdr:rowOff>
    </xdr:from>
    <xdr:to>
      <xdr:col>36</xdr:col>
      <xdr:colOff>0</xdr:colOff>
      <xdr:row>9</xdr:row>
      <xdr:rowOff>190500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554825" y="762000"/>
          <a:ext cx="18002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0</xdr:colOff>
      <xdr:row>0</xdr:row>
      <xdr:rowOff>95250</xdr:rowOff>
    </xdr:from>
    <xdr:to>
      <xdr:col>35</xdr:col>
      <xdr:colOff>371475</xdr:colOff>
      <xdr:row>1</xdr:row>
      <xdr:rowOff>371475</xdr:rowOff>
    </xdr:to>
    <xdr:pic>
      <xdr:nvPicPr>
        <xdr:cNvPr id="4" name="Picture 4" descr="FKSR_logo_new_smtx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40350" y="95250"/>
          <a:ext cx="2952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657225</xdr:colOff>
      <xdr:row>1</xdr:row>
      <xdr:rowOff>533400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076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161925</xdr:rowOff>
    </xdr:from>
    <xdr:to>
      <xdr:col>5</xdr:col>
      <xdr:colOff>333375</xdr:colOff>
      <xdr:row>8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143000"/>
          <a:ext cx="17240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228600</xdr:colOff>
      <xdr:row>3</xdr:row>
      <xdr:rowOff>85725</xdr:rowOff>
    </xdr:from>
    <xdr:to>
      <xdr:col>28</xdr:col>
      <xdr:colOff>466725</xdr:colOff>
      <xdr:row>7</xdr:row>
      <xdr:rowOff>238125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92350" y="1276350"/>
          <a:ext cx="13049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314325</xdr:colOff>
      <xdr:row>0</xdr:row>
      <xdr:rowOff>142875</xdr:rowOff>
    </xdr:from>
    <xdr:to>
      <xdr:col>28</xdr:col>
      <xdr:colOff>571500</xdr:colOff>
      <xdr:row>2</xdr:row>
      <xdr:rowOff>9525</xdr:rowOff>
    </xdr:to>
    <xdr:pic>
      <xdr:nvPicPr>
        <xdr:cNvPr id="4" name="Picture 4" descr="FKSR_logo_new_smtx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449300" y="142875"/>
          <a:ext cx="29527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657225</xdr:colOff>
      <xdr:row>1</xdr:row>
      <xdr:rowOff>419100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190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161925</xdr:rowOff>
    </xdr:from>
    <xdr:to>
      <xdr:col>5</xdr:col>
      <xdr:colOff>209550</xdr:colOff>
      <xdr:row>8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000125"/>
          <a:ext cx="1714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2</xdr:row>
      <xdr:rowOff>28575</xdr:rowOff>
    </xdr:from>
    <xdr:to>
      <xdr:col>28</xdr:col>
      <xdr:colOff>581025</xdr:colOff>
      <xdr:row>6</xdr:row>
      <xdr:rowOff>114300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30550" y="866775"/>
          <a:ext cx="11715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552450</xdr:colOff>
      <xdr:row>0</xdr:row>
      <xdr:rowOff>104775</xdr:rowOff>
    </xdr:from>
    <xdr:to>
      <xdr:col>28</xdr:col>
      <xdr:colOff>609600</xdr:colOff>
      <xdr:row>1</xdr:row>
      <xdr:rowOff>419100</xdr:rowOff>
    </xdr:to>
    <xdr:pic>
      <xdr:nvPicPr>
        <xdr:cNvPr id="4" name="Picture 4" descr="FKSR_logo_new_smtx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54225" y="104775"/>
          <a:ext cx="2276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771525</xdr:colOff>
      <xdr:row>2</xdr:row>
      <xdr:rowOff>9525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305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</xdr:row>
      <xdr:rowOff>85725</xdr:rowOff>
    </xdr:from>
    <xdr:to>
      <xdr:col>5</xdr:col>
      <xdr:colOff>142875</xdr:colOff>
      <xdr:row>7</xdr:row>
      <xdr:rowOff>228600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95350"/>
          <a:ext cx="16002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476250</xdr:colOff>
      <xdr:row>3</xdr:row>
      <xdr:rowOff>76200</xdr:rowOff>
    </xdr:from>
    <xdr:to>
      <xdr:col>29</xdr:col>
      <xdr:colOff>295275</xdr:colOff>
      <xdr:row>7</xdr:row>
      <xdr:rowOff>152400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73400" y="990600"/>
          <a:ext cx="13144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0</xdr:colOff>
      <xdr:row>0</xdr:row>
      <xdr:rowOff>104775</xdr:rowOff>
    </xdr:from>
    <xdr:to>
      <xdr:col>29</xdr:col>
      <xdr:colOff>485775</xdr:colOff>
      <xdr:row>1</xdr:row>
      <xdr:rowOff>438150</xdr:rowOff>
    </xdr:to>
    <xdr:pic>
      <xdr:nvPicPr>
        <xdr:cNvPr id="4" name="Picture 4" descr="FKSR_logo_new_smtx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39925" y="104775"/>
          <a:ext cx="2638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762000</xdr:colOff>
      <xdr:row>1</xdr:row>
      <xdr:rowOff>371475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295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</xdr:row>
      <xdr:rowOff>371475</xdr:rowOff>
    </xdr:from>
    <xdr:to>
      <xdr:col>5</xdr:col>
      <xdr:colOff>400050</xdr:colOff>
      <xdr:row>8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742950"/>
          <a:ext cx="17049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390525</xdr:colOff>
      <xdr:row>3</xdr:row>
      <xdr:rowOff>19050</xdr:rowOff>
    </xdr:from>
    <xdr:to>
      <xdr:col>35</xdr:col>
      <xdr:colOff>409575</xdr:colOff>
      <xdr:row>9</xdr:row>
      <xdr:rowOff>152400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754725" y="847725"/>
          <a:ext cx="15144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0</xdr:colOff>
      <xdr:row>0</xdr:row>
      <xdr:rowOff>95250</xdr:rowOff>
    </xdr:from>
    <xdr:to>
      <xdr:col>35</xdr:col>
      <xdr:colOff>371475</xdr:colOff>
      <xdr:row>1</xdr:row>
      <xdr:rowOff>371475</xdr:rowOff>
    </xdr:to>
    <xdr:pic>
      <xdr:nvPicPr>
        <xdr:cNvPr id="4" name="Picture 4" descr="FKSR_logo_new_smtx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54600" y="95250"/>
          <a:ext cx="2476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762000</xdr:colOff>
      <xdr:row>1</xdr:row>
      <xdr:rowOff>371475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295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</xdr:row>
      <xdr:rowOff>371475</xdr:rowOff>
    </xdr:from>
    <xdr:to>
      <xdr:col>5</xdr:col>
      <xdr:colOff>400050</xdr:colOff>
      <xdr:row>7</xdr:row>
      <xdr:rowOff>228600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742950"/>
          <a:ext cx="17049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323850</xdr:colOff>
      <xdr:row>3</xdr:row>
      <xdr:rowOff>57150</xdr:rowOff>
    </xdr:from>
    <xdr:to>
      <xdr:col>35</xdr:col>
      <xdr:colOff>28575</xdr:colOff>
      <xdr:row>8</xdr:row>
      <xdr:rowOff>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64275" y="885825"/>
          <a:ext cx="12001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0</xdr:colOff>
      <xdr:row>0</xdr:row>
      <xdr:rowOff>95250</xdr:rowOff>
    </xdr:from>
    <xdr:to>
      <xdr:col>35</xdr:col>
      <xdr:colOff>371475</xdr:colOff>
      <xdr:row>1</xdr:row>
      <xdr:rowOff>371475</xdr:rowOff>
    </xdr:to>
    <xdr:pic>
      <xdr:nvPicPr>
        <xdr:cNvPr id="4" name="Picture 4" descr="FKSR_logo_new_smtx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49875" y="95250"/>
          <a:ext cx="2457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657225</xdr:colOff>
      <xdr:row>1</xdr:row>
      <xdr:rowOff>419100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190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161925</xdr:rowOff>
    </xdr:from>
    <xdr:to>
      <xdr:col>5</xdr:col>
      <xdr:colOff>209550</xdr:colOff>
      <xdr:row>8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000125"/>
          <a:ext cx="1714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2</xdr:row>
      <xdr:rowOff>28575</xdr:rowOff>
    </xdr:from>
    <xdr:to>
      <xdr:col>28</xdr:col>
      <xdr:colOff>581025</xdr:colOff>
      <xdr:row>6</xdr:row>
      <xdr:rowOff>114300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30550" y="866775"/>
          <a:ext cx="11715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552450</xdr:colOff>
      <xdr:row>0</xdr:row>
      <xdr:rowOff>104775</xdr:rowOff>
    </xdr:from>
    <xdr:to>
      <xdr:col>28</xdr:col>
      <xdr:colOff>609600</xdr:colOff>
      <xdr:row>1</xdr:row>
      <xdr:rowOff>419100</xdr:rowOff>
    </xdr:to>
    <xdr:pic>
      <xdr:nvPicPr>
        <xdr:cNvPr id="4" name="Picture 4" descr="FKSR_logo_new_smtx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54225" y="104775"/>
          <a:ext cx="2276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781050</xdr:colOff>
      <xdr:row>2</xdr:row>
      <xdr:rowOff>161925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3145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161925</xdr:rowOff>
    </xdr:from>
    <xdr:to>
      <xdr:col>5</xdr:col>
      <xdr:colOff>209550</xdr:colOff>
      <xdr:row>8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962025"/>
          <a:ext cx="1714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133350</xdr:colOff>
      <xdr:row>2</xdr:row>
      <xdr:rowOff>19050</xdr:rowOff>
    </xdr:from>
    <xdr:to>
      <xdr:col>30</xdr:col>
      <xdr:colOff>304800</xdr:colOff>
      <xdr:row>8</xdr:row>
      <xdr:rowOff>219075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078325" y="819150"/>
          <a:ext cx="17049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0</xdr:colOff>
      <xdr:row>0</xdr:row>
      <xdr:rowOff>95250</xdr:rowOff>
    </xdr:from>
    <xdr:to>
      <xdr:col>30</xdr:col>
      <xdr:colOff>438150</xdr:colOff>
      <xdr:row>2</xdr:row>
      <xdr:rowOff>28575</xdr:rowOff>
    </xdr:to>
    <xdr:pic>
      <xdr:nvPicPr>
        <xdr:cNvPr id="4" name="Picture 4" descr="FKSR_logo_new_smtx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316325" y="95250"/>
          <a:ext cx="2600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781050</xdr:colOff>
      <xdr:row>2</xdr:row>
      <xdr:rowOff>161925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3145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161925</xdr:rowOff>
    </xdr:from>
    <xdr:to>
      <xdr:col>5</xdr:col>
      <xdr:colOff>209550</xdr:colOff>
      <xdr:row>8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962025"/>
          <a:ext cx="1714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514350</xdr:colOff>
      <xdr:row>2</xdr:row>
      <xdr:rowOff>200025</xdr:rowOff>
    </xdr:from>
    <xdr:to>
      <xdr:col>38</xdr:col>
      <xdr:colOff>295275</xdr:colOff>
      <xdr:row>8</xdr:row>
      <xdr:rowOff>9525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0" y="1000125"/>
          <a:ext cx="13430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47625</xdr:colOff>
      <xdr:row>0</xdr:row>
      <xdr:rowOff>95250</xdr:rowOff>
    </xdr:from>
    <xdr:to>
      <xdr:col>38</xdr:col>
      <xdr:colOff>438150</xdr:colOff>
      <xdr:row>2</xdr:row>
      <xdr:rowOff>28575</xdr:rowOff>
    </xdr:to>
    <xdr:pic>
      <xdr:nvPicPr>
        <xdr:cNvPr id="4" name="Picture 4" descr="FKSR_logo_new_smtx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307300" y="95250"/>
          <a:ext cx="2895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781050</xdr:colOff>
      <xdr:row>2</xdr:row>
      <xdr:rowOff>161925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286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161925</xdr:rowOff>
    </xdr:from>
    <xdr:to>
      <xdr:col>5</xdr:col>
      <xdr:colOff>228600</xdr:colOff>
      <xdr:row>8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962025"/>
          <a:ext cx="17049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95250</xdr:colOff>
      <xdr:row>2</xdr:row>
      <xdr:rowOff>104775</xdr:rowOff>
    </xdr:from>
    <xdr:to>
      <xdr:col>38</xdr:col>
      <xdr:colOff>304800</xdr:colOff>
      <xdr:row>7</xdr:row>
      <xdr:rowOff>76200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926675" y="904875"/>
          <a:ext cx="1114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47625</xdr:colOff>
      <xdr:row>0</xdr:row>
      <xdr:rowOff>95250</xdr:rowOff>
    </xdr:from>
    <xdr:to>
      <xdr:col>38</xdr:col>
      <xdr:colOff>438150</xdr:colOff>
      <xdr:row>2</xdr:row>
      <xdr:rowOff>28575</xdr:rowOff>
    </xdr:to>
    <xdr:pic>
      <xdr:nvPicPr>
        <xdr:cNvPr id="4" name="Picture 4" descr="FKSR_logo_new_smtx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164550" y="95250"/>
          <a:ext cx="3009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4</xdr:col>
      <xdr:colOff>85725</xdr:colOff>
      <xdr:row>2</xdr:row>
      <xdr:rowOff>28575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533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361950</xdr:colOff>
      <xdr:row>0</xdr:row>
      <xdr:rowOff>142875</xdr:rowOff>
    </xdr:from>
    <xdr:to>
      <xdr:col>21</xdr:col>
      <xdr:colOff>790575</xdr:colOff>
      <xdr:row>1</xdr:row>
      <xdr:rowOff>0</xdr:rowOff>
    </xdr:to>
    <xdr:pic>
      <xdr:nvPicPr>
        <xdr:cNvPr id="2" name="Picture 2" descr="FKSR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30425" y="142875"/>
          <a:ext cx="2276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</xdr:row>
      <xdr:rowOff>123825</xdr:rowOff>
    </xdr:from>
    <xdr:to>
      <xdr:col>3</xdr:col>
      <xdr:colOff>466725</xdr:colOff>
      <xdr:row>4</xdr:row>
      <xdr:rowOff>485775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971550"/>
          <a:ext cx="1152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247650</xdr:colOff>
      <xdr:row>1</xdr:row>
      <xdr:rowOff>123825</xdr:rowOff>
    </xdr:from>
    <xdr:to>
      <xdr:col>21</xdr:col>
      <xdr:colOff>628650</xdr:colOff>
      <xdr:row>4</xdr:row>
      <xdr:rowOff>390525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859125" y="695325"/>
          <a:ext cx="1085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238125</xdr:colOff>
      <xdr:row>0</xdr:row>
      <xdr:rowOff>114300</xdr:rowOff>
    </xdr:from>
    <xdr:to>
      <xdr:col>16</xdr:col>
      <xdr:colOff>914400</xdr:colOff>
      <xdr:row>4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14300"/>
          <a:ext cx="17145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400050</xdr:colOff>
      <xdr:row>0</xdr:row>
      <xdr:rowOff>171450</xdr:rowOff>
    </xdr:from>
    <xdr:to>
      <xdr:col>18</xdr:col>
      <xdr:colOff>800100</xdr:colOff>
      <xdr:row>4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96875" y="171450"/>
          <a:ext cx="14382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152400</xdr:rowOff>
    </xdr:from>
    <xdr:to>
      <xdr:col>5</xdr:col>
      <xdr:colOff>1057275</xdr:colOff>
      <xdr:row>1</xdr:row>
      <xdr:rowOff>133350</xdr:rowOff>
    </xdr:to>
    <xdr:pic>
      <xdr:nvPicPr>
        <xdr:cNvPr id="3" name="Picture 4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52400"/>
          <a:ext cx="2505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238125</xdr:colOff>
      <xdr:row>0</xdr:row>
      <xdr:rowOff>114300</xdr:rowOff>
    </xdr:from>
    <xdr:to>
      <xdr:col>17</xdr:col>
      <xdr:colOff>247650</xdr:colOff>
      <xdr:row>4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114300"/>
          <a:ext cx="16954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409575</xdr:colOff>
      <xdr:row>0</xdr:row>
      <xdr:rowOff>171450</xdr:rowOff>
    </xdr:from>
    <xdr:to>
      <xdr:col>18</xdr:col>
      <xdr:colOff>800100</xdr:colOff>
      <xdr:row>4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44325" y="171450"/>
          <a:ext cx="13525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152400</xdr:rowOff>
    </xdr:from>
    <xdr:to>
      <xdr:col>5</xdr:col>
      <xdr:colOff>1057275</xdr:colOff>
      <xdr:row>1</xdr:row>
      <xdr:rowOff>133350</xdr:rowOff>
    </xdr:to>
    <xdr:pic>
      <xdr:nvPicPr>
        <xdr:cNvPr id="3" name="Picture 4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52400"/>
          <a:ext cx="2505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238125</xdr:colOff>
      <xdr:row>0</xdr:row>
      <xdr:rowOff>114300</xdr:rowOff>
    </xdr:from>
    <xdr:to>
      <xdr:col>16</xdr:col>
      <xdr:colOff>914400</xdr:colOff>
      <xdr:row>4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114300"/>
          <a:ext cx="17145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400050</xdr:colOff>
      <xdr:row>0</xdr:row>
      <xdr:rowOff>171450</xdr:rowOff>
    </xdr:from>
    <xdr:to>
      <xdr:col>18</xdr:col>
      <xdr:colOff>800100</xdr:colOff>
      <xdr:row>4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96800" y="171450"/>
          <a:ext cx="14382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152400</xdr:rowOff>
    </xdr:from>
    <xdr:to>
      <xdr:col>5</xdr:col>
      <xdr:colOff>1057275</xdr:colOff>
      <xdr:row>1</xdr:row>
      <xdr:rowOff>133350</xdr:rowOff>
    </xdr:to>
    <xdr:pic>
      <xdr:nvPicPr>
        <xdr:cNvPr id="3" name="Picture 4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52400"/>
          <a:ext cx="2505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238125</xdr:colOff>
      <xdr:row>0</xdr:row>
      <xdr:rowOff>114300</xdr:rowOff>
    </xdr:from>
    <xdr:to>
      <xdr:col>16</xdr:col>
      <xdr:colOff>914400</xdr:colOff>
      <xdr:row>4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14300"/>
          <a:ext cx="17145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400050</xdr:colOff>
      <xdr:row>0</xdr:row>
      <xdr:rowOff>171450</xdr:rowOff>
    </xdr:from>
    <xdr:to>
      <xdr:col>18</xdr:col>
      <xdr:colOff>800100</xdr:colOff>
      <xdr:row>4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96875" y="171450"/>
          <a:ext cx="14192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152400</xdr:rowOff>
    </xdr:from>
    <xdr:to>
      <xdr:col>5</xdr:col>
      <xdr:colOff>1057275</xdr:colOff>
      <xdr:row>1</xdr:row>
      <xdr:rowOff>133350</xdr:rowOff>
    </xdr:to>
    <xdr:pic>
      <xdr:nvPicPr>
        <xdr:cNvPr id="3" name="Picture 4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52400"/>
          <a:ext cx="2505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4</xdr:col>
      <xdr:colOff>438150</xdr:colOff>
      <xdr:row>2</xdr:row>
      <xdr:rowOff>266700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9335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361950</xdr:colOff>
      <xdr:row>0</xdr:row>
      <xdr:rowOff>142875</xdr:rowOff>
    </xdr:from>
    <xdr:to>
      <xdr:col>21</xdr:col>
      <xdr:colOff>790575</xdr:colOff>
      <xdr:row>1</xdr:row>
      <xdr:rowOff>0</xdr:rowOff>
    </xdr:to>
    <xdr:pic>
      <xdr:nvPicPr>
        <xdr:cNvPr id="2" name="Picture 2" descr="FKSR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44675" y="142875"/>
          <a:ext cx="2276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</xdr:row>
      <xdr:rowOff>142875</xdr:rowOff>
    </xdr:from>
    <xdr:to>
      <xdr:col>3</xdr:col>
      <xdr:colOff>581025</xdr:colOff>
      <xdr:row>4</xdr:row>
      <xdr:rowOff>504825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990600"/>
          <a:ext cx="1143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228600</xdr:colOff>
      <xdr:row>1</xdr:row>
      <xdr:rowOff>161925</xdr:rowOff>
    </xdr:from>
    <xdr:to>
      <xdr:col>21</xdr:col>
      <xdr:colOff>619125</xdr:colOff>
      <xdr:row>4</xdr:row>
      <xdr:rowOff>428625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54325" y="733425"/>
          <a:ext cx="1095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657225</xdr:colOff>
      <xdr:row>1</xdr:row>
      <xdr:rowOff>533400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190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161925</xdr:rowOff>
    </xdr:from>
    <xdr:to>
      <xdr:col>5</xdr:col>
      <xdr:colOff>209550</xdr:colOff>
      <xdr:row>8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143000"/>
          <a:ext cx="1714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2</xdr:row>
      <xdr:rowOff>152400</xdr:rowOff>
    </xdr:from>
    <xdr:to>
      <xdr:col>28</xdr:col>
      <xdr:colOff>571500</xdr:colOff>
      <xdr:row>7</xdr:row>
      <xdr:rowOff>180975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25775" y="1133475"/>
          <a:ext cx="13144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342900</xdr:colOff>
      <xdr:row>0</xdr:row>
      <xdr:rowOff>180975</xdr:rowOff>
    </xdr:from>
    <xdr:to>
      <xdr:col>28</xdr:col>
      <xdr:colOff>590550</xdr:colOff>
      <xdr:row>2</xdr:row>
      <xdr:rowOff>47625</xdr:rowOff>
    </xdr:to>
    <xdr:pic>
      <xdr:nvPicPr>
        <xdr:cNvPr id="4" name="Picture 4" descr="FKSR_logo_new_smtx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16050" y="180975"/>
          <a:ext cx="29432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657225</xdr:colOff>
      <xdr:row>1</xdr:row>
      <xdr:rowOff>533400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190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161925</xdr:rowOff>
    </xdr:from>
    <xdr:to>
      <xdr:col>5</xdr:col>
      <xdr:colOff>209550</xdr:colOff>
      <xdr:row>8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143000"/>
          <a:ext cx="1714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333375</xdr:colOff>
      <xdr:row>2</xdr:row>
      <xdr:rowOff>28575</xdr:rowOff>
    </xdr:from>
    <xdr:to>
      <xdr:col>34</xdr:col>
      <xdr:colOff>581025</xdr:colOff>
      <xdr:row>7</xdr:row>
      <xdr:rowOff>76200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49975" y="1009650"/>
          <a:ext cx="11715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304800</xdr:colOff>
      <xdr:row>0</xdr:row>
      <xdr:rowOff>104775</xdr:rowOff>
    </xdr:from>
    <xdr:to>
      <xdr:col>34</xdr:col>
      <xdr:colOff>609600</xdr:colOff>
      <xdr:row>1</xdr:row>
      <xdr:rowOff>504825</xdr:rowOff>
    </xdr:to>
    <xdr:pic>
      <xdr:nvPicPr>
        <xdr:cNvPr id="4" name="Picture 4" descr="FKSR_logo_new_smtx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73625" y="104775"/>
          <a:ext cx="2476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4</xdr:col>
      <xdr:colOff>85725</xdr:colOff>
      <xdr:row>2</xdr:row>
      <xdr:rowOff>28575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533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361950</xdr:colOff>
      <xdr:row>0</xdr:row>
      <xdr:rowOff>142875</xdr:rowOff>
    </xdr:from>
    <xdr:to>
      <xdr:col>21</xdr:col>
      <xdr:colOff>790575</xdr:colOff>
      <xdr:row>1</xdr:row>
      <xdr:rowOff>0</xdr:rowOff>
    </xdr:to>
    <xdr:pic>
      <xdr:nvPicPr>
        <xdr:cNvPr id="2" name="Picture 2" descr="FKSR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54125" y="142875"/>
          <a:ext cx="2276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</xdr:row>
      <xdr:rowOff>123825</xdr:rowOff>
    </xdr:from>
    <xdr:to>
      <xdr:col>3</xdr:col>
      <xdr:colOff>466725</xdr:colOff>
      <xdr:row>4</xdr:row>
      <xdr:rowOff>485775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971550"/>
          <a:ext cx="1152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247650</xdr:colOff>
      <xdr:row>1</xdr:row>
      <xdr:rowOff>123825</xdr:rowOff>
    </xdr:from>
    <xdr:to>
      <xdr:col>21</xdr:col>
      <xdr:colOff>628650</xdr:colOff>
      <xdr:row>4</xdr:row>
      <xdr:rowOff>390525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82825" y="695325"/>
          <a:ext cx="1085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4</xdr:col>
      <xdr:colOff>438150</xdr:colOff>
      <xdr:row>2</xdr:row>
      <xdr:rowOff>266700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9335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361950</xdr:colOff>
      <xdr:row>0</xdr:row>
      <xdr:rowOff>142875</xdr:rowOff>
    </xdr:from>
    <xdr:to>
      <xdr:col>21</xdr:col>
      <xdr:colOff>790575</xdr:colOff>
      <xdr:row>1</xdr:row>
      <xdr:rowOff>0</xdr:rowOff>
    </xdr:to>
    <xdr:pic>
      <xdr:nvPicPr>
        <xdr:cNvPr id="2" name="Picture 2" descr="FKSR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44675" y="142875"/>
          <a:ext cx="2276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</xdr:row>
      <xdr:rowOff>142875</xdr:rowOff>
    </xdr:from>
    <xdr:to>
      <xdr:col>3</xdr:col>
      <xdr:colOff>581025</xdr:colOff>
      <xdr:row>4</xdr:row>
      <xdr:rowOff>504825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990600"/>
          <a:ext cx="1143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342900</xdr:colOff>
      <xdr:row>1</xdr:row>
      <xdr:rowOff>142875</xdr:rowOff>
    </xdr:from>
    <xdr:to>
      <xdr:col>21</xdr:col>
      <xdr:colOff>723900</xdr:colOff>
      <xdr:row>4</xdr:row>
      <xdr:rowOff>409575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68625" y="714375"/>
          <a:ext cx="1085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771525</xdr:colOff>
      <xdr:row>2</xdr:row>
      <xdr:rowOff>9525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305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</xdr:row>
      <xdr:rowOff>85725</xdr:rowOff>
    </xdr:from>
    <xdr:to>
      <xdr:col>5</xdr:col>
      <xdr:colOff>142875</xdr:colOff>
      <xdr:row>7</xdr:row>
      <xdr:rowOff>228600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95350"/>
          <a:ext cx="16002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95250</xdr:colOff>
      <xdr:row>3</xdr:row>
      <xdr:rowOff>66675</xdr:rowOff>
    </xdr:from>
    <xdr:to>
      <xdr:col>35</xdr:col>
      <xdr:colOff>247650</xdr:colOff>
      <xdr:row>7</xdr:row>
      <xdr:rowOff>142875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278475" y="981075"/>
          <a:ext cx="23431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171450</xdr:colOff>
      <xdr:row>0</xdr:row>
      <xdr:rowOff>104775</xdr:rowOff>
    </xdr:from>
    <xdr:to>
      <xdr:col>35</xdr:col>
      <xdr:colOff>485775</xdr:colOff>
      <xdr:row>1</xdr:row>
      <xdr:rowOff>438150</xdr:rowOff>
    </xdr:to>
    <xdr:pic>
      <xdr:nvPicPr>
        <xdr:cNvPr id="4" name="Picture 4" descr="FKSR_logo_new_smtx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954500" y="104775"/>
          <a:ext cx="3905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762000</xdr:colOff>
      <xdr:row>1</xdr:row>
      <xdr:rowOff>371475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295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</xdr:row>
      <xdr:rowOff>371475</xdr:rowOff>
    </xdr:from>
    <xdr:to>
      <xdr:col>5</xdr:col>
      <xdr:colOff>400050</xdr:colOff>
      <xdr:row>7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742950"/>
          <a:ext cx="17049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390525</xdr:colOff>
      <xdr:row>3</xdr:row>
      <xdr:rowOff>19050</xdr:rowOff>
    </xdr:from>
    <xdr:to>
      <xdr:col>35</xdr:col>
      <xdr:colOff>400050</xdr:colOff>
      <xdr:row>9</xdr:row>
      <xdr:rowOff>152400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30975" y="847725"/>
          <a:ext cx="13811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0</xdr:colOff>
      <xdr:row>0</xdr:row>
      <xdr:rowOff>95250</xdr:rowOff>
    </xdr:from>
    <xdr:to>
      <xdr:col>35</xdr:col>
      <xdr:colOff>371475</xdr:colOff>
      <xdr:row>1</xdr:row>
      <xdr:rowOff>371475</xdr:rowOff>
    </xdr:to>
    <xdr:pic>
      <xdr:nvPicPr>
        <xdr:cNvPr id="4" name="Picture 4" descr="FKSR_logo_new_smtx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54600" y="95250"/>
          <a:ext cx="2828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tabSelected="1" view="pageBreakPreview" zoomScaleSheetLayoutView="100" workbookViewId="0" topLeftCell="A1">
      <selection activeCell="E96" sqref="E96"/>
    </sheetView>
  </sheetViews>
  <sheetFormatPr defaultColWidth="9.00390625" defaultRowHeight="12.75"/>
  <cols>
    <col min="1" max="2" width="4.00390625" style="11" customWidth="1"/>
    <col min="3" max="3" width="7.875" style="11" customWidth="1"/>
    <col min="4" max="4" width="8.75390625" style="11" customWidth="1"/>
    <col min="5" max="5" width="13.875" style="11" customWidth="1"/>
    <col min="6" max="6" width="23.00390625" style="11" customWidth="1"/>
    <col min="7" max="7" width="5.00390625" style="11" customWidth="1"/>
    <col min="8" max="8" width="9.75390625" style="11" customWidth="1"/>
    <col min="9" max="9" width="28.25390625" style="11" customWidth="1"/>
    <col min="10" max="10" width="20.875" style="11" customWidth="1"/>
    <col min="11" max="11" width="12.00390625" style="11" customWidth="1"/>
    <col min="12" max="12" width="12.125" style="11" customWidth="1"/>
    <col min="13" max="13" width="7.75390625" style="11" customWidth="1"/>
    <col min="14" max="14" width="8.875" style="11" customWidth="1"/>
    <col min="15" max="15" width="15.75390625" style="18" customWidth="1"/>
    <col min="16" max="16" width="11.875" style="11" customWidth="1"/>
    <col min="17" max="16384" width="9.125" style="8" customWidth="1"/>
  </cols>
  <sheetData>
    <row r="1" spans="1:16" ht="22.5">
      <c r="A1" s="253" t="s">
        <v>594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6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22.5" customHeight="1">
      <c r="A3" s="9"/>
      <c r="B3" s="9"/>
      <c r="C3" s="253" t="s">
        <v>164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</row>
    <row r="4" spans="1:16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9"/>
    </row>
    <row r="5" spans="1:16" ht="19.5">
      <c r="A5" s="254" t="s">
        <v>5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</row>
    <row r="6" spans="1:16" ht="19.5">
      <c r="A6" s="254" t="s">
        <v>6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</row>
    <row r="7" spans="1:16" ht="1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  <c r="P7" s="13"/>
    </row>
    <row r="8" spans="1:16" ht="15.75">
      <c r="A8" s="16" t="s">
        <v>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255" t="s">
        <v>581</v>
      </c>
      <c r="P8" s="255"/>
    </row>
    <row r="9" spans="1:16" ht="81">
      <c r="A9" s="5" t="s">
        <v>8</v>
      </c>
      <c r="B9" s="4" t="s">
        <v>9</v>
      </c>
      <c r="C9" s="4" t="s">
        <v>10</v>
      </c>
      <c r="D9" s="4" t="s">
        <v>11</v>
      </c>
      <c r="E9" s="4" t="s">
        <v>12</v>
      </c>
      <c r="F9" s="2" t="s">
        <v>13</v>
      </c>
      <c r="G9" s="4" t="s">
        <v>14</v>
      </c>
      <c r="H9" s="4" t="s">
        <v>15</v>
      </c>
      <c r="I9" s="5" t="s">
        <v>16</v>
      </c>
      <c r="J9" s="2" t="s">
        <v>17</v>
      </c>
      <c r="K9" s="2" t="s">
        <v>18</v>
      </c>
      <c r="L9" s="2" t="s">
        <v>19</v>
      </c>
      <c r="M9" s="2" t="s">
        <v>20</v>
      </c>
      <c r="N9" s="5" t="s">
        <v>21</v>
      </c>
      <c r="O9" s="2" t="s">
        <v>169</v>
      </c>
      <c r="P9" s="4" t="s">
        <v>22</v>
      </c>
    </row>
    <row r="10" spans="1:16" s="88" customFormat="1" ht="27.75" customHeight="1">
      <c r="A10" s="81">
        <v>1</v>
      </c>
      <c r="B10" s="81">
        <v>160</v>
      </c>
      <c r="C10" s="81" t="s">
        <v>23</v>
      </c>
      <c r="D10" s="82">
        <v>10097061</v>
      </c>
      <c r="E10" s="86" t="s">
        <v>29</v>
      </c>
      <c r="F10" s="86" t="s">
        <v>30</v>
      </c>
      <c r="G10" s="81" t="s">
        <v>25</v>
      </c>
      <c r="H10" s="82" t="s">
        <v>276</v>
      </c>
      <c r="I10" s="83" t="s">
        <v>31</v>
      </c>
      <c r="J10" s="84" t="s">
        <v>32</v>
      </c>
      <c r="K10" s="82" t="s">
        <v>33</v>
      </c>
      <c r="L10" s="82" t="s">
        <v>27</v>
      </c>
      <c r="M10" s="82" t="s">
        <v>34</v>
      </c>
      <c r="N10" s="82" t="s">
        <v>35</v>
      </c>
      <c r="O10" s="85" t="s">
        <v>36</v>
      </c>
      <c r="P10" s="81" t="s">
        <v>548</v>
      </c>
    </row>
    <row r="11" spans="1:16" s="88" customFormat="1" ht="27.75" customHeight="1">
      <c r="A11" s="81">
        <v>2</v>
      </c>
      <c r="B11" s="81">
        <v>101</v>
      </c>
      <c r="C11" s="81" t="s">
        <v>23</v>
      </c>
      <c r="D11" s="94" t="s">
        <v>338</v>
      </c>
      <c r="E11" s="86" t="s">
        <v>29</v>
      </c>
      <c r="F11" s="83" t="s">
        <v>419</v>
      </c>
      <c r="G11" s="81" t="s">
        <v>25</v>
      </c>
      <c r="H11" s="82" t="s">
        <v>339</v>
      </c>
      <c r="I11" s="83" t="s">
        <v>340</v>
      </c>
      <c r="J11" s="85" t="s">
        <v>341</v>
      </c>
      <c r="K11" s="82" t="s">
        <v>33</v>
      </c>
      <c r="L11" s="82" t="s">
        <v>88</v>
      </c>
      <c r="M11" s="82" t="s">
        <v>28</v>
      </c>
      <c r="N11" s="82" t="s">
        <v>35</v>
      </c>
      <c r="O11" s="85" t="s">
        <v>342</v>
      </c>
      <c r="P11" s="81" t="s">
        <v>548</v>
      </c>
    </row>
    <row r="12" spans="1:16" s="88" customFormat="1" ht="27.75" customHeight="1">
      <c r="A12" s="81">
        <v>3</v>
      </c>
      <c r="B12" s="81">
        <v>111</v>
      </c>
      <c r="C12" s="81" t="s">
        <v>23</v>
      </c>
      <c r="D12" s="82">
        <v>10036530</v>
      </c>
      <c r="E12" s="86" t="s">
        <v>44</v>
      </c>
      <c r="F12" s="86" t="s">
        <v>45</v>
      </c>
      <c r="G12" s="81" t="s">
        <v>25</v>
      </c>
      <c r="H12" s="82" t="s">
        <v>280</v>
      </c>
      <c r="I12" s="83" t="s">
        <v>46</v>
      </c>
      <c r="J12" s="84" t="s">
        <v>47</v>
      </c>
      <c r="K12" s="82" t="s">
        <v>48</v>
      </c>
      <c r="L12" s="82" t="s">
        <v>49</v>
      </c>
      <c r="M12" s="82" t="s">
        <v>43</v>
      </c>
      <c r="N12" s="82" t="s">
        <v>35</v>
      </c>
      <c r="O12" s="85" t="s">
        <v>50</v>
      </c>
      <c r="P12" s="81" t="s">
        <v>548</v>
      </c>
    </row>
    <row r="13" spans="1:16" s="88" customFormat="1" ht="27.75" customHeight="1">
      <c r="A13" s="81">
        <v>4</v>
      </c>
      <c r="B13" s="81">
        <v>105</v>
      </c>
      <c r="C13" s="81" t="s">
        <v>23</v>
      </c>
      <c r="D13" s="82">
        <v>10071614</v>
      </c>
      <c r="E13" s="86" t="s">
        <v>51</v>
      </c>
      <c r="F13" s="86" t="s">
        <v>52</v>
      </c>
      <c r="G13" s="81" t="s">
        <v>25</v>
      </c>
      <c r="H13" s="82" t="s">
        <v>230</v>
      </c>
      <c r="I13" s="83" t="s">
        <v>53</v>
      </c>
      <c r="J13" s="84" t="s">
        <v>54</v>
      </c>
      <c r="K13" s="82" t="s">
        <v>55</v>
      </c>
      <c r="L13" s="82" t="s">
        <v>56</v>
      </c>
      <c r="M13" s="82" t="s">
        <v>57</v>
      </c>
      <c r="N13" s="82" t="s">
        <v>35</v>
      </c>
      <c r="O13" s="102" t="s">
        <v>58</v>
      </c>
      <c r="P13" s="81" t="s">
        <v>548</v>
      </c>
    </row>
    <row r="14" spans="1:16" s="88" customFormat="1" ht="27" customHeight="1">
      <c r="A14" s="81">
        <v>5</v>
      </c>
      <c r="B14" s="81">
        <v>104</v>
      </c>
      <c r="C14" s="81" t="s">
        <v>23</v>
      </c>
      <c r="D14" s="82">
        <v>10012062</v>
      </c>
      <c r="E14" s="86" t="s">
        <v>59</v>
      </c>
      <c r="F14" s="86" t="s">
        <v>60</v>
      </c>
      <c r="G14" s="81" t="s">
        <v>25</v>
      </c>
      <c r="H14" s="82" t="s">
        <v>223</v>
      </c>
      <c r="I14" s="83" t="s">
        <v>61</v>
      </c>
      <c r="J14" s="84" t="s">
        <v>62</v>
      </c>
      <c r="K14" s="82" t="s">
        <v>63</v>
      </c>
      <c r="L14" s="82" t="s">
        <v>56</v>
      </c>
      <c r="M14" s="82" t="s">
        <v>64</v>
      </c>
      <c r="N14" s="82" t="s">
        <v>35</v>
      </c>
      <c r="O14" s="85" t="s">
        <v>65</v>
      </c>
      <c r="P14" s="81" t="s">
        <v>548</v>
      </c>
    </row>
    <row r="15" spans="1:16" s="88" customFormat="1" ht="29.25" customHeight="1">
      <c r="A15" s="81">
        <v>6</v>
      </c>
      <c r="B15" s="81">
        <v>108</v>
      </c>
      <c r="C15" s="81" t="s">
        <v>23</v>
      </c>
      <c r="D15" s="82">
        <v>10010323</v>
      </c>
      <c r="E15" s="86" t="s">
        <v>142</v>
      </c>
      <c r="F15" s="86" t="s">
        <v>141</v>
      </c>
      <c r="G15" s="81" t="s">
        <v>25</v>
      </c>
      <c r="H15" s="82" t="s">
        <v>221</v>
      </c>
      <c r="I15" s="83" t="s">
        <v>143</v>
      </c>
      <c r="J15" s="84" t="s">
        <v>144</v>
      </c>
      <c r="K15" s="82" t="s">
        <v>26</v>
      </c>
      <c r="L15" s="82" t="s">
        <v>27</v>
      </c>
      <c r="M15" s="82" t="s">
        <v>102</v>
      </c>
      <c r="N15" s="82" t="s">
        <v>39</v>
      </c>
      <c r="O15" s="85" t="s">
        <v>110</v>
      </c>
      <c r="P15" s="81" t="s">
        <v>548</v>
      </c>
    </row>
    <row r="16" spans="1:16" s="88" customFormat="1" ht="29.25" customHeight="1">
      <c r="A16" s="81">
        <v>7</v>
      </c>
      <c r="B16" s="81">
        <v>103</v>
      </c>
      <c r="C16" s="81" t="s">
        <v>23</v>
      </c>
      <c r="D16" s="96">
        <v>10028754</v>
      </c>
      <c r="E16" s="97" t="s">
        <v>307</v>
      </c>
      <c r="F16" s="97" t="s">
        <v>308</v>
      </c>
      <c r="G16" s="96" t="s">
        <v>25</v>
      </c>
      <c r="H16" s="101" t="s">
        <v>216</v>
      </c>
      <c r="I16" s="91" t="s">
        <v>483</v>
      </c>
      <c r="J16" s="92" t="s">
        <v>217</v>
      </c>
      <c r="K16" s="89" t="s">
        <v>210</v>
      </c>
      <c r="L16" s="89" t="s">
        <v>121</v>
      </c>
      <c r="M16" s="89" t="s">
        <v>218</v>
      </c>
      <c r="N16" s="89" t="s">
        <v>215</v>
      </c>
      <c r="O16" s="87" t="s">
        <v>219</v>
      </c>
      <c r="P16" s="81" t="s">
        <v>548</v>
      </c>
    </row>
    <row r="17" spans="1:16" s="93" customFormat="1" ht="29.25" customHeight="1">
      <c r="A17" s="81">
        <v>8</v>
      </c>
      <c r="B17" s="81">
        <v>100</v>
      </c>
      <c r="C17" s="81" t="s">
        <v>23</v>
      </c>
      <c r="D17" s="96">
        <v>10038921</v>
      </c>
      <c r="E17" s="97" t="s">
        <v>307</v>
      </c>
      <c r="F17" s="97" t="s">
        <v>420</v>
      </c>
      <c r="G17" s="96" t="s">
        <v>25</v>
      </c>
      <c r="H17" s="101" t="s">
        <v>309</v>
      </c>
      <c r="I17" s="91" t="s">
        <v>421</v>
      </c>
      <c r="J17" s="92" t="s">
        <v>310</v>
      </c>
      <c r="K17" s="82" t="s">
        <v>48</v>
      </c>
      <c r="L17" s="82" t="s">
        <v>154</v>
      </c>
      <c r="M17" s="82" t="s">
        <v>69</v>
      </c>
      <c r="N17" s="82" t="s">
        <v>35</v>
      </c>
      <c r="O17" s="87" t="s">
        <v>311</v>
      </c>
      <c r="P17" s="81" t="s">
        <v>548</v>
      </c>
    </row>
    <row r="18" spans="1:16" s="93" customFormat="1" ht="29.25" customHeight="1">
      <c r="A18" s="81">
        <v>9</v>
      </c>
      <c r="B18" s="81">
        <v>114</v>
      </c>
      <c r="C18" s="81" t="s">
        <v>23</v>
      </c>
      <c r="D18" s="96">
        <v>10038921</v>
      </c>
      <c r="E18" s="97" t="s">
        <v>307</v>
      </c>
      <c r="F18" s="97" t="s">
        <v>420</v>
      </c>
      <c r="G18" s="96" t="s">
        <v>25</v>
      </c>
      <c r="H18" s="101" t="s">
        <v>344</v>
      </c>
      <c r="I18" s="91" t="s">
        <v>486</v>
      </c>
      <c r="J18" s="92" t="s">
        <v>328</v>
      </c>
      <c r="K18" s="82" t="s">
        <v>194</v>
      </c>
      <c r="L18" s="82" t="s">
        <v>154</v>
      </c>
      <c r="M18" s="82" t="s">
        <v>236</v>
      </c>
      <c r="N18" s="82" t="s">
        <v>35</v>
      </c>
      <c r="O18" s="87" t="s">
        <v>329</v>
      </c>
      <c r="P18" s="81" t="s">
        <v>548</v>
      </c>
    </row>
    <row r="19" spans="1:16" s="93" customFormat="1" ht="29.25" customHeight="1">
      <c r="A19" s="81">
        <v>10</v>
      </c>
      <c r="B19" s="81">
        <v>107</v>
      </c>
      <c r="C19" s="81" t="s">
        <v>23</v>
      </c>
      <c r="D19" s="82">
        <v>10028759</v>
      </c>
      <c r="E19" s="86" t="s">
        <v>302</v>
      </c>
      <c r="F19" s="86" t="s">
        <v>303</v>
      </c>
      <c r="G19" s="81" t="s">
        <v>25</v>
      </c>
      <c r="H19" s="94" t="s">
        <v>304</v>
      </c>
      <c r="I19" s="83" t="s">
        <v>305</v>
      </c>
      <c r="J19" s="84" t="s">
        <v>306</v>
      </c>
      <c r="K19" s="82" t="s">
        <v>161</v>
      </c>
      <c r="L19" s="82" t="s">
        <v>56</v>
      </c>
      <c r="M19" s="82" t="s">
        <v>69</v>
      </c>
      <c r="N19" s="82" t="s">
        <v>35</v>
      </c>
      <c r="O19" s="85" t="s">
        <v>201</v>
      </c>
      <c r="P19" s="81" t="s">
        <v>548</v>
      </c>
    </row>
    <row r="20" spans="1:16" s="93" customFormat="1" ht="29.25" customHeight="1">
      <c r="A20" s="81">
        <v>11</v>
      </c>
      <c r="B20" s="81">
        <v>109</v>
      </c>
      <c r="C20" s="81" t="s">
        <v>23</v>
      </c>
      <c r="D20" s="104">
        <v>10060946</v>
      </c>
      <c r="E20" s="108" t="s">
        <v>145</v>
      </c>
      <c r="F20" s="108" t="s">
        <v>427</v>
      </c>
      <c r="G20" s="104" t="s">
        <v>25</v>
      </c>
      <c r="H20" s="106" t="s">
        <v>209</v>
      </c>
      <c r="I20" s="109" t="s">
        <v>428</v>
      </c>
      <c r="J20" s="105" t="s">
        <v>285</v>
      </c>
      <c r="K20" s="106" t="s">
        <v>210</v>
      </c>
      <c r="L20" s="106" t="s">
        <v>211</v>
      </c>
      <c r="M20" s="106" t="s">
        <v>64</v>
      </c>
      <c r="N20" s="106" t="s">
        <v>212</v>
      </c>
      <c r="O20" s="107" t="s">
        <v>213</v>
      </c>
      <c r="P20" s="81" t="s">
        <v>548</v>
      </c>
    </row>
    <row r="21" spans="1:17" s="93" customFormat="1" ht="27" customHeight="1">
      <c r="A21" s="81">
        <v>12</v>
      </c>
      <c r="B21" s="81">
        <v>112</v>
      </c>
      <c r="C21" s="81" t="s">
        <v>23</v>
      </c>
      <c r="D21" s="94" t="s">
        <v>463</v>
      </c>
      <c r="E21" s="86" t="s">
        <v>51</v>
      </c>
      <c r="F21" s="83" t="s">
        <v>461</v>
      </c>
      <c r="G21" s="81" t="s">
        <v>25</v>
      </c>
      <c r="H21" s="94" t="s">
        <v>464</v>
      </c>
      <c r="I21" s="83" t="s">
        <v>462</v>
      </c>
      <c r="J21" s="84" t="s">
        <v>460</v>
      </c>
      <c r="K21" s="82" t="s">
        <v>70</v>
      </c>
      <c r="L21" s="82" t="s">
        <v>27</v>
      </c>
      <c r="M21" s="82" t="s">
        <v>28</v>
      </c>
      <c r="N21" s="82" t="s">
        <v>39</v>
      </c>
      <c r="O21" s="85" t="s">
        <v>277</v>
      </c>
      <c r="P21" s="81" t="s">
        <v>548</v>
      </c>
      <c r="Q21" s="117"/>
    </row>
    <row r="22" spans="1:17" s="93" customFormat="1" ht="27" customHeight="1">
      <c r="A22" s="81">
        <v>13</v>
      </c>
      <c r="B22" s="81">
        <v>110</v>
      </c>
      <c r="C22" s="81" t="s">
        <v>23</v>
      </c>
      <c r="D22" s="94" t="s">
        <v>465</v>
      </c>
      <c r="E22" s="86" t="s">
        <v>29</v>
      </c>
      <c r="F22" s="83" t="s">
        <v>466</v>
      </c>
      <c r="G22" s="81" t="s">
        <v>25</v>
      </c>
      <c r="H22" s="94" t="s">
        <v>467</v>
      </c>
      <c r="I22" s="83" t="s">
        <v>468</v>
      </c>
      <c r="J22" s="84" t="s">
        <v>469</v>
      </c>
      <c r="K22" s="82" t="s">
        <v>26</v>
      </c>
      <c r="L22" s="82" t="s">
        <v>27</v>
      </c>
      <c r="M22" s="82" t="s">
        <v>69</v>
      </c>
      <c r="N22" s="106" t="s">
        <v>212</v>
      </c>
      <c r="O22" s="85" t="s">
        <v>470</v>
      </c>
      <c r="P22" s="81" t="s">
        <v>548</v>
      </c>
      <c r="Q22" s="118"/>
    </row>
    <row r="23" spans="1:16" s="26" customFormat="1" ht="27" customHeight="1">
      <c r="A23" s="81">
        <v>14</v>
      </c>
      <c r="B23" s="32">
        <v>102</v>
      </c>
      <c r="C23" s="30" t="s">
        <v>23</v>
      </c>
      <c r="D23" s="32">
        <v>10078500</v>
      </c>
      <c r="E23" s="31" t="s">
        <v>72</v>
      </c>
      <c r="F23" s="31" t="s">
        <v>73</v>
      </c>
      <c r="G23" s="30" t="s">
        <v>25</v>
      </c>
      <c r="H23" s="36" t="s">
        <v>476</v>
      </c>
      <c r="I23" s="33" t="s">
        <v>74</v>
      </c>
      <c r="J23" s="34" t="s">
        <v>75</v>
      </c>
      <c r="K23" s="32" t="s">
        <v>33</v>
      </c>
      <c r="L23" s="32" t="s">
        <v>27</v>
      </c>
      <c r="M23" s="32" t="s">
        <v>28</v>
      </c>
      <c r="N23" s="32" t="s">
        <v>35</v>
      </c>
      <c r="O23" s="35" t="s">
        <v>76</v>
      </c>
      <c r="P23" s="81" t="s">
        <v>548</v>
      </c>
    </row>
    <row r="24" spans="1:16" s="26" customFormat="1" ht="27" customHeight="1">
      <c r="A24" s="81">
        <v>15</v>
      </c>
      <c r="B24" s="32">
        <v>113</v>
      </c>
      <c r="C24" s="30" t="s">
        <v>23</v>
      </c>
      <c r="D24" s="32">
        <v>10028758</v>
      </c>
      <c r="E24" s="31" t="s">
        <v>487</v>
      </c>
      <c r="F24" s="31" t="s">
        <v>488</v>
      </c>
      <c r="G24" s="30" t="s">
        <v>25</v>
      </c>
      <c r="H24" s="36" t="s">
        <v>477</v>
      </c>
      <c r="I24" s="33" t="s">
        <v>489</v>
      </c>
      <c r="J24" s="34" t="s">
        <v>478</v>
      </c>
      <c r="K24" s="89" t="s">
        <v>161</v>
      </c>
      <c r="L24" s="90" t="s">
        <v>149</v>
      </c>
      <c r="M24" s="32" t="s">
        <v>57</v>
      </c>
      <c r="N24" s="89" t="s">
        <v>215</v>
      </c>
      <c r="O24" s="35" t="s">
        <v>479</v>
      </c>
      <c r="P24" s="81" t="s">
        <v>548</v>
      </c>
    </row>
    <row r="25" spans="1:16" s="26" customFormat="1" ht="27" customHeight="1">
      <c r="A25" s="81">
        <v>16</v>
      </c>
      <c r="B25" s="32">
        <v>117</v>
      </c>
      <c r="C25" s="30" t="s">
        <v>23</v>
      </c>
      <c r="D25" s="32">
        <v>10153454</v>
      </c>
      <c r="E25" s="31" t="s">
        <v>433</v>
      </c>
      <c r="F25" s="31" t="s">
        <v>528</v>
      </c>
      <c r="G25" s="30" t="s">
        <v>25</v>
      </c>
      <c r="H25" s="36" t="s">
        <v>529</v>
      </c>
      <c r="I25" s="33" t="s">
        <v>530</v>
      </c>
      <c r="J25" s="34" t="s">
        <v>532</v>
      </c>
      <c r="K25" s="32" t="s">
        <v>33</v>
      </c>
      <c r="L25" s="90" t="s">
        <v>149</v>
      </c>
      <c r="M25" s="32" t="s">
        <v>102</v>
      </c>
      <c r="N25" s="90" t="s">
        <v>208</v>
      </c>
      <c r="O25" s="35" t="s">
        <v>531</v>
      </c>
      <c r="P25" s="81" t="s">
        <v>548</v>
      </c>
    </row>
    <row r="26" spans="1:16" s="26" customFormat="1" ht="27" customHeight="1">
      <c r="A26" s="81">
        <v>17</v>
      </c>
      <c r="B26" s="32">
        <v>115</v>
      </c>
      <c r="C26" s="30" t="s">
        <v>23</v>
      </c>
      <c r="D26" s="104">
        <v>10085640</v>
      </c>
      <c r="E26" s="108" t="s">
        <v>158</v>
      </c>
      <c r="F26" s="109" t="s">
        <v>431</v>
      </c>
      <c r="G26" s="104" t="s">
        <v>25</v>
      </c>
      <c r="H26" s="106" t="s">
        <v>288</v>
      </c>
      <c r="I26" s="109" t="s">
        <v>432</v>
      </c>
      <c r="J26" s="107" t="s">
        <v>289</v>
      </c>
      <c r="K26" s="106" t="s">
        <v>290</v>
      </c>
      <c r="L26" s="106" t="s">
        <v>291</v>
      </c>
      <c r="M26" s="106" t="s">
        <v>129</v>
      </c>
      <c r="N26" s="106" t="s">
        <v>215</v>
      </c>
      <c r="O26" s="107" t="s">
        <v>292</v>
      </c>
      <c r="P26" s="81" t="s">
        <v>548</v>
      </c>
    </row>
    <row r="27" spans="1:16" s="26" customFormat="1" ht="27" customHeight="1">
      <c r="A27" s="81">
        <v>18</v>
      </c>
      <c r="B27" s="32">
        <v>116</v>
      </c>
      <c r="C27" s="30" t="s">
        <v>23</v>
      </c>
      <c r="D27" s="32">
        <v>10153627</v>
      </c>
      <c r="E27" s="31" t="s">
        <v>59</v>
      </c>
      <c r="F27" s="31" t="s">
        <v>533</v>
      </c>
      <c r="G27" s="30" t="s">
        <v>25</v>
      </c>
      <c r="H27" s="36" t="s">
        <v>535</v>
      </c>
      <c r="I27" s="33" t="s">
        <v>534</v>
      </c>
      <c r="J27" s="34" t="s">
        <v>536</v>
      </c>
      <c r="K27" s="32" t="s">
        <v>33</v>
      </c>
      <c r="L27" s="82" t="s">
        <v>27</v>
      </c>
      <c r="M27" s="106" t="s">
        <v>229</v>
      </c>
      <c r="N27" s="90" t="s">
        <v>208</v>
      </c>
      <c r="O27" s="35" t="s">
        <v>274</v>
      </c>
      <c r="P27" s="81" t="s">
        <v>548</v>
      </c>
    </row>
    <row r="28" spans="1:16" s="27" customFormat="1" ht="29.25" customHeight="1">
      <c r="A28" s="42"/>
      <c r="B28" s="40"/>
      <c r="C28" s="40"/>
      <c r="D28" s="41"/>
      <c r="E28" s="43"/>
      <c r="F28" s="43"/>
      <c r="G28" s="40"/>
      <c r="H28" s="41"/>
      <c r="I28" s="44"/>
      <c r="J28" s="45"/>
      <c r="K28" s="41"/>
      <c r="L28" s="41"/>
      <c r="M28" s="41"/>
      <c r="N28" s="41"/>
      <c r="O28" s="46"/>
      <c r="P28" s="40"/>
    </row>
    <row r="29" spans="1:16" s="93" customFormat="1" ht="27" customHeight="1">
      <c r="A29" s="81">
        <v>1</v>
      </c>
      <c r="B29" s="81">
        <v>309</v>
      </c>
      <c r="C29" s="81" t="s">
        <v>89</v>
      </c>
      <c r="D29" s="82">
        <v>10080896</v>
      </c>
      <c r="E29" s="86" t="s">
        <v>400</v>
      </c>
      <c r="F29" s="86" t="s">
        <v>444</v>
      </c>
      <c r="G29" s="81" t="s">
        <v>214</v>
      </c>
      <c r="H29" s="81" t="s">
        <v>401</v>
      </c>
      <c r="I29" s="85" t="s">
        <v>402</v>
      </c>
      <c r="J29" s="116" t="s">
        <v>248</v>
      </c>
      <c r="K29" s="82" t="s">
        <v>70</v>
      </c>
      <c r="L29" s="82" t="s">
        <v>88</v>
      </c>
      <c r="M29" s="82" t="s">
        <v>102</v>
      </c>
      <c r="N29" s="82" t="s">
        <v>35</v>
      </c>
      <c r="O29" s="85" t="s">
        <v>405</v>
      </c>
      <c r="P29" s="81" t="s">
        <v>548</v>
      </c>
    </row>
    <row r="30" spans="1:16" s="93" customFormat="1" ht="27" customHeight="1">
      <c r="A30" s="81">
        <v>2</v>
      </c>
      <c r="B30" s="81">
        <v>311</v>
      </c>
      <c r="C30" s="81" t="s">
        <v>89</v>
      </c>
      <c r="D30" s="82">
        <v>10080896</v>
      </c>
      <c r="E30" s="86" t="s">
        <v>400</v>
      </c>
      <c r="F30" s="86" t="s">
        <v>444</v>
      </c>
      <c r="G30" s="81" t="s">
        <v>214</v>
      </c>
      <c r="H30" s="81" t="s">
        <v>403</v>
      </c>
      <c r="I30" s="85" t="s">
        <v>404</v>
      </c>
      <c r="J30" s="116" t="s">
        <v>248</v>
      </c>
      <c r="K30" s="82" t="s">
        <v>70</v>
      </c>
      <c r="L30" s="82" t="s">
        <v>88</v>
      </c>
      <c r="M30" s="82" t="s">
        <v>151</v>
      </c>
      <c r="N30" s="82" t="s">
        <v>35</v>
      </c>
      <c r="O30" s="85" t="s">
        <v>226</v>
      </c>
      <c r="P30" s="81" t="s">
        <v>548</v>
      </c>
    </row>
    <row r="31" spans="1:16" s="93" customFormat="1" ht="27" customHeight="1">
      <c r="A31" s="81">
        <v>3</v>
      </c>
      <c r="B31" s="81">
        <v>317</v>
      </c>
      <c r="C31" s="81" t="s">
        <v>89</v>
      </c>
      <c r="D31" s="96">
        <v>10102021</v>
      </c>
      <c r="E31" s="97" t="s">
        <v>406</v>
      </c>
      <c r="F31" s="97" t="s">
        <v>445</v>
      </c>
      <c r="G31" s="81" t="s">
        <v>214</v>
      </c>
      <c r="H31" s="96" t="s">
        <v>298</v>
      </c>
      <c r="I31" s="91" t="s">
        <v>407</v>
      </c>
      <c r="J31" s="116" t="s">
        <v>299</v>
      </c>
      <c r="K31" s="89" t="s">
        <v>300</v>
      </c>
      <c r="L31" s="89" t="s">
        <v>150</v>
      </c>
      <c r="M31" s="89" t="s">
        <v>270</v>
      </c>
      <c r="N31" s="90" t="s">
        <v>208</v>
      </c>
      <c r="O31" s="87" t="s">
        <v>301</v>
      </c>
      <c r="P31" s="81" t="s">
        <v>548</v>
      </c>
    </row>
    <row r="32" spans="1:16" s="93" customFormat="1" ht="27" customHeight="1">
      <c r="A32" s="81">
        <v>4</v>
      </c>
      <c r="B32" s="81">
        <v>312</v>
      </c>
      <c r="C32" s="81" t="s">
        <v>89</v>
      </c>
      <c r="D32" s="96">
        <v>10117860</v>
      </c>
      <c r="E32" s="97" t="s">
        <v>409</v>
      </c>
      <c r="F32" s="97" t="s">
        <v>446</v>
      </c>
      <c r="G32" s="96" t="s">
        <v>214</v>
      </c>
      <c r="H32" s="89" t="s">
        <v>247</v>
      </c>
      <c r="I32" s="91" t="s">
        <v>516</v>
      </c>
      <c r="J32" s="116" t="s">
        <v>248</v>
      </c>
      <c r="K32" s="89" t="s">
        <v>203</v>
      </c>
      <c r="L32" s="89" t="s">
        <v>150</v>
      </c>
      <c r="M32" s="89" t="s">
        <v>38</v>
      </c>
      <c r="N32" s="90" t="s">
        <v>208</v>
      </c>
      <c r="O32" s="87" t="s">
        <v>249</v>
      </c>
      <c r="P32" s="81" t="s">
        <v>548</v>
      </c>
    </row>
    <row r="33" spans="1:16" s="93" customFormat="1" ht="27" customHeight="1">
      <c r="A33" s="81">
        <v>5</v>
      </c>
      <c r="B33" s="81">
        <v>314</v>
      </c>
      <c r="C33" s="81" t="s">
        <v>89</v>
      </c>
      <c r="D33" s="96">
        <v>10117860</v>
      </c>
      <c r="E33" s="97" t="s">
        <v>409</v>
      </c>
      <c r="F33" s="97" t="s">
        <v>446</v>
      </c>
      <c r="G33" s="81" t="s">
        <v>214</v>
      </c>
      <c r="H33" s="89" t="s">
        <v>256</v>
      </c>
      <c r="I33" s="91" t="s">
        <v>429</v>
      </c>
      <c r="J33" s="116" t="s">
        <v>248</v>
      </c>
      <c r="K33" s="89" t="s">
        <v>203</v>
      </c>
      <c r="L33" s="89" t="s">
        <v>150</v>
      </c>
      <c r="M33" s="89" t="s">
        <v>229</v>
      </c>
      <c r="N33" s="90" t="s">
        <v>208</v>
      </c>
      <c r="O33" s="87" t="s">
        <v>257</v>
      </c>
      <c r="P33" s="81" t="s">
        <v>548</v>
      </c>
    </row>
    <row r="34" spans="1:16" s="93" customFormat="1" ht="27" customHeight="1">
      <c r="A34" s="81">
        <v>6</v>
      </c>
      <c r="B34" s="81">
        <v>318</v>
      </c>
      <c r="C34" s="81" t="s">
        <v>89</v>
      </c>
      <c r="D34" s="82">
        <v>10080582</v>
      </c>
      <c r="E34" s="86" t="s">
        <v>51</v>
      </c>
      <c r="F34" s="86" t="s">
        <v>77</v>
      </c>
      <c r="G34" s="81" t="s">
        <v>25</v>
      </c>
      <c r="H34" s="81" t="s">
        <v>250</v>
      </c>
      <c r="I34" s="85" t="s">
        <v>376</v>
      </c>
      <c r="J34" s="85" t="s">
        <v>313</v>
      </c>
      <c r="K34" s="82" t="s">
        <v>48</v>
      </c>
      <c r="L34" s="90" t="s">
        <v>149</v>
      </c>
      <c r="M34" s="82" t="s">
        <v>113</v>
      </c>
      <c r="N34" s="82" t="s">
        <v>35</v>
      </c>
      <c r="O34" s="85" t="s">
        <v>314</v>
      </c>
      <c r="P34" s="81" t="s">
        <v>548</v>
      </c>
    </row>
    <row r="35" spans="1:16" s="93" customFormat="1" ht="27" customHeight="1">
      <c r="A35" s="81">
        <v>7</v>
      </c>
      <c r="B35" s="81">
        <v>313</v>
      </c>
      <c r="C35" s="81" t="s">
        <v>89</v>
      </c>
      <c r="D35" s="82">
        <v>10117397</v>
      </c>
      <c r="E35" s="86" t="s">
        <v>24</v>
      </c>
      <c r="F35" s="86" t="s">
        <v>451</v>
      </c>
      <c r="G35" s="81" t="s">
        <v>25</v>
      </c>
      <c r="H35" s="82" t="s">
        <v>326</v>
      </c>
      <c r="I35" s="83" t="s">
        <v>472</v>
      </c>
      <c r="J35" s="84" t="s">
        <v>327</v>
      </c>
      <c r="K35" s="82" t="s">
        <v>146</v>
      </c>
      <c r="L35" s="82" t="s">
        <v>27</v>
      </c>
      <c r="M35" s="82" t="s">
        <v>38</v>
      </c>
      <c r="N35" s="82" t="s">
        <v>71</v>
      </c>
      <c r="O35" s="85" t="s">
        <v>398</v>
      </c>
      <c r="P35" s="81" t="s">
        <v>548</v>
      </c>
    </row>
    <row r="36" spans="1:16" s="88" customFormat="1" ht="27" customHeight="1">
      <c r="A36" s="81">
        <v>8</v>
      </c>
      <c r="B36" s="81">
        <v>310</v>
      </c>
      <c r="C36" s="81" t="s">
        <v>89</v>
      </c>
      <c r="D36" s="96">
        <v>10127835</v>
      </c>
      <c r="E36" s="97" t="s">
        <v>24</v>
      </c>
      <c r="F36" s="97" t="s">
        <v>379</v>
      </c>
      <c r="G36" s="96" t="s">
        <v>25</v>
      </c>
      <c r="H36" s="89" t="s">
        <v>251</v>
      </c>
      <c r="I36" s="91" t="s">
        <v>380</v>
      </c>
      <c r="J36" s="92" t="s">
        <v>252</v>
      </c>
      <c r="K36" s="89" t="s">
        <v>348</v>
      </c>
      <c r="L36" s="89" t="s">
        <v>154</v>
      </c>
      <c r="M36" s="89" t="s">
        <v>34</v>
      </c>
      <c r="N36" s="89" t="s">
        <v>39</v>
      </c>
      <c r="O36" s="87" t="s">
        <v>253</v>
      </c>
      <c r="P36" s="81" t="s">
        <v>548</v>
      </c>
    </row>
    <row r="37" spans="1:16" s="88" customFormat="1" ht="27" customHeight="1">
      <c r="A37" s="81">
        <v>9</v>
      </c>
      <c r="B37" s="81">
        <v>305</v>
      </c>
      <c r="C37" s="81" t="s">
        <v>89</v>
      </c>
      <c r="D37" s="96">
        <v>10144226</v>
      </c>
      <c r="E37" s="97" t="s">
        <v>381</v>
      </c>
      <c r="F37" s="97" t="s">
        <v>382</v>
      </c>
      <c r="G37" s="96" t="s">
        <v>25</v>
      </c>
      <c r="H37" s="89" t="s">
        <v>346</v>
      </c>
      <c r="I37" s="91" t="s">
        <v>383</v>
      </c>
      <c r="J37" s="92" t="s">
        <v>347</v>
      </c>
      <c r="K37" s="89" t="s">
        <v>350</v>
      </c>
      <c r="L37" s="90" t="s">
        <v>149</v>
      </c>
      <c r="M37" s="82" t="s">
        <v>69</v>
      </c>
      <c r="N37" s="89" t="s">
        <v>39</v>
      </c>
      <c r="O37" s="87" t="s">
        <v>349</v>
      </c>
      <c r="P37" s="81" t="s">
        <v>548</v>
      </c>
    </row>
    <row r="38" spans="1:16" s="88" customFormat="1" ht="27.75" customHeight="1">
      <c r="A38" s="81">
        <v>10</v>
      </c>
      <c r="B38" s="81">
        <v>304</v>
      </c>
      <c r="C38" s="81" t="s">
        <v>89</v>
      </c>
      <c r="D38" s="100" t="s">
        <v>94</v>
      </c>
      <c r="E38" s="86" t="s">
        <v>95</v>
      </c>
      <c r="F38" s="83" t="s">
        <v>96</v>
      </c>
      <c r="G38" s="81" t="s">
        <v>25</v>
      </c>
      <c r="H38" s="82" t="s">
        <v>365</v>
      </c>
      <c r="I38" s="83" t="s">
        <v>366</v>
      </c>
      <c r="J38" s="85" t="s">
        <v>367</v>
      </c>
      <c r="K38" s="89" t="s">
        <v>296</v>
      </c>
      <c r="L38" s="89" t="s">
        <v>42</v>
      </c>
      <c r="M38" s="82" t="s">
        <v>229</v>
      </c>
      <c r="N38" s="89" t="s">
        <v>39</v>
      </c>
      <c r="O38" s="85" t="s">
        <v>282</v>
      </c>
      <c r="P38" s="81" t="s">
        <v>548</v>
      </c>
    </row>
    <row r="39" spans="1:16" s="88" customFormat="1" ht="27.75" customHeight="1">
      <c r="A39" s="81">
        <v>11</v>
      </c>
      <c r="B39" s="81">
        <v>300</v>
      </c>
      <c r="C39" s="81" t="s">
        <v>89</v>
      </c>
      <c r="D39" s="96" t="s">
        <v>293</v>
      </c>
      <c r="E39" s="87" t="s">
        <v>384</v>
      </c>
      <c r="F39" s="92" t="s">
        <v>448</v>
      </c>
      <c r="G39" s="96" t="s">
        <v>25</v>
      </c>
      <c r="H39" s="89" t="s">
        <v>294</v>
      </c>
      <c r="I39" s="91" t="s">
        <v>385</v>
      </c>
      <c r="J39" s="87" t="s">
        <v>295</v>
      </c>
      <c r="K39" s="89" t="s">
        <v>296</v>
      </c>
      <c r="L39" s="89" t="s">
        <v>42</v>
      </c>
      <c r="M39" s="89" t="s">
        <v>116</v>
      </c>
      <c r="N39" s="89" t="s">
        <v>215</v>
      </c>
      <c r="O39" s="87" t="s">
        <v>297</v>
      </c>
      <c r="P39" s="81" t="s">
        <v>548</v>
      </c>
    </row>
    <row r="40" spans="1:16" s="93" customFormat="1" ht="27" customHeight="1">
      <c r="A40" s="81">
        <v>12</v>
      </c>
      <c r="B40" s="81">
        <v>307</v>
      </c>
      <c r="C40" s="81" t="s">
        <v>89</v>
      </c>
      <c r="D40" s="82">
        <v>10153073</v>
      </c>
      <c r="E40" s="86" t="s">
        <v>95</v>
      </c>
      <c r="F40" s="83" t="s">
        <v>449</v>
      </c>
      <c r="G40" s="81" t="s">
        <v>25</v>
      </c>
      <c r="H40" s="82" t="s">
        <v>335</v>
      </c>
      <c r="I40" s="83" t="s">
        <v>111</v>
      </c>
      <c r="J40" s="84" t="s">
        <v>112</v>
      </c>
      <c r="K40" s="82" t="s">
        <v>33</v>
      </c>
      <c r="L40" s="82" t="s">
        <v>27</v>
      </c>
      <c r="M40" s="82" t="s">
        <v>113</v>
      </c>
      <c r="N40" s="82" t="s">
        <v>35</v>
      </c>
      <c r="O40" s="85" t="s">
        <v>114</v>
      </c>
      <c r="P40" s="81" t="s">
        <v>547</v>
      </c>
    </row>
    <row r="41" spans="1:16" s="88" customFormat="1" ht="27.75" customHeight="1">
      <c r="A41" s="81">
        <v>13</v>
      </c>
      <c r="B41" s="81">
        <v>315</v>
      </c>
      <c r="C41" s="81" t="s">
        <v>89</v>
      </c>
      <c r="D41" s="94" t="s">
        <v>475</v>
      </c>
      <c r="E41" s="86" t="s">
        <v>98</v>
      </c>
      <c r="F41" s="83" t="s">
        <v>99</v>
      </c>
      <c r="G41" s="81" t="s">
        <v>25</v>
      </c>
      <c r="H41" s="82" t="s">
        <v>474</v>
      </c>
      <c r="I41" s="83" t="s">
        <v>100</v>
      </c>
      <c r="J41" s="85" t="s">
        <v>101</v>
      </c>
      <c r="K41" s="82" t="s">
        <v>70</v>
      </c>
      <c r="L41" s="82" t="s">
        <v>88</v>
      </c>
      <c r="M41" s="82" t="s">
        <v>102</v>
      </c>
      <c r="N41" s="82" t="s">
        <v>68</v>
      </c>
      <c r="O41" s="85" t="s">
        <v>103</v>
      </c>
      <c r="P41" s="81" t="s">
        <v>548</v>
      </c>
    </row>
    <row r="42" spans="1:16" s="93" customFormat="1" ht="27" customHeight="1">
      <c r="A42" s="81">
        <v>14</v>
      </c>
      <c r="B42" s="81">
        <v>306</v>
      </c>
      <c r="C42" s="81" t="s">
        <v>89</v>
      </c>
      <c r="D42" s="96">
        <v>10117755</v>
      </c>
      <c r="E42" s="97" t="s">
        <v>395</v>
      </c>
      <c r="F42" s="91" t="s">
        <v>396</v>
      </c>
      <c r="G42" s="96" t="s">
        <v>25</v>
      </c>
      <c r="H42" s="98" t="s">
        <v>254</v>
      </c>
      <c r="I42" s="99" t="s">
        <v>397</v>
      </c>
      <c r="J42" s="87" t="s">
        <v>255</v>
      </c>
      <c r="K42" s="89" t="s">
        <v>33</v>
      </c>
      <c r="L42" s="89" t="s">
        <v>211</v>
      </c>
      <c r="M42" s="89" t="s">
        <v>38</v>
      </c>
      <c r="N42" s="82" t="s">
        <v>68</v>
      </c>
      <c r="O42" s="87" t="s">
        <v>104</v>
      </c>
      <c r="P42" s="81" t="s">
        <v>548</v>
      </c>
    </row>
    <row r="43" spans="1:16" s="93" customFormat="1" ht="27.75" customHeight="1">
      <c r="A43" s="81">
        <v>15</v>
      </c>
      <c r="B43" s="81">
        <v>303</v>
      </c>
      <c r="C43" s="81" t="s">
        <v>89</v>
      </c>
      <c r="D43" s="94" t="s">
        <v>425</v>
      </c>
      <c r="E43" s="86" t="s">
        <v>138</v>
      </c>
      <c r="F43" s="115" t="s">
        <v>450</v>
      </c>
      <c r="G43" s="81" t="s">
        <v>25</v>
      </c>
      <c r="H43" s="94" t="s">
        <v>457</v>
      </c>
      <c r="I43" s="84" t="s">
        <v>458</v>
      </c>
      <c r="J43" s="85" t="s">
        <v>374</v>
      </c>
      <c r="K43" s="82" t="s">
        <v>26</v>
      </c>
      <c r="L43" s="82" t="s">
        <v>27</v>
      </c>
      <c r="M43" s="82" t="s">
        <v>57</v>
      </c>
      <c r="N43" s="82" t="s">
        <v>227</v>
      </c>
      <c r="O43" s="85" t="s">
        <v>375</v>
      </c>
      <c r="P43" s="81" t="s">
        <v>548</v>
      </c>
    </row>
    <row r="44" spans="1:16" s="93" customFormat="1" ht="27.75" customHeight="1">
      <c r="A44" s="81">
        <v>16</v>
      </c>
      <c r="B44" s="81">
        <v>308</v>
      </c>
      <c r="C44" s="81" t="s">
        <v>89</v>
      </c>
      <c r="D44" s="94" t="s">
        <v>473</v>
      </c>
      <c r="E44" s="86" t="s">
        <v>138</v>
      </c>
      <c r="F44" s="83" t="s">
        <v>459</v>
      </c>
      <c r="G44" s="81" t="s">
        <v>25</v>
      </c>
      <c r="H44" s="94" t="s">
        <v>273</v>
      </c>
      <c r="I44" s="38" t="s">
        <v>90</v>
      </c>
      <c r="J44" s="47" t="s">
        <v>91</v>
      </c>
      <c r="K44" s="37" t="s">
        <v>87</v>
      </c>
      <c r="L44" s="37" t="s">
        <v>92</v>
      </c>
      <c r="M44" s="37" t="s">
        <v>67</v>
      </c>
      <c r="N44" s="37" t="s">
        <v>71</v>
      </c>
      <c r="O44" s="39" t="s">
        <v>93</v>
      </c>
      <c r="P44" s="81" t="s">
        <v>548</v>
      </c>
    </row>
    <row r="45" spans="1:16" s="93" customFormat="1" ht="27.75" customHeight="1">
      <c r="A45" s="81">
        <v>17</v>
      </c>
      <c r="B45" s="81">
        <v>320</v>
      </c>
      <c r="C45" s="81" t="s">
        <v>89</v>
      </c>
      <c r="D45" s="94" t="s">
        <v>518</v>
      </c>
      <c r="E45" s="86" t="s">
        <v>138</v>
      </c>
      <c r="F45" s="83" t="s">
        <v>484</v>
      </c>
      <c r="G45" s="81" t="s">
        <v>25</v>
      </c>
      <c r="H45" s="94" t="s">
        <v>480</v>
      </c>
      <c r="I45" s="38" t="s">
        <v>485</v>
      </c>
      <c r="J45" s="47" t="s">
        <v>220</v>
      </c>
      <c r="K45" s="82" t="s">
        <v>26</v>
      </c>
      <c r="L45" s="82" t="s">
        <v>27</v>
      </c>
      <c r="M45" s="37" t="s">
        <v>481</v>
      </c>
      <c r="N45" s="82" t="s">
        <v>35</v>
      </c>
      <c r="O45" s="39" t="s">
        <v>482</v>
      </c>
      <c r="P45" s="81" t="s">
        <v>548</v>
      </c>
    </row>
    <row r="46" spans="1:16" s="17" customFormat="1" ht="27" customHeight="1">
      <c r="A46" s="103"/>
      <c r="B46" s="40"/>
      <c r="C46" s="40"/>
      <c r="D46" s="41"/>
      <c r="E46" s="43"/>
      <c r="F46" s="44"/>
      <c r="G46" s="40"/>
      <c r="H46" s="41"/>
      <c r="I46" s="44"/>
      <c r="J46" s="45"/>
      <c r="K46" s="41"/>
      <c r="L46" s="41"/>
      <c r="M46" s="41"/>
      <c r="N46" s="41"/>
      <c r="O46" s="46"/>
      <c r="P46" s="40"/>
    </row>
    <row r="47" spans="1:16" s="88" customFormat="1" ht="27" customHeight="1">
      <c r="A47" s="81">
        <v>1</v>
      </c>
      <c r="B47" s="81">
        <v>505</v>
      </c>
      <c r="C47" s="81" t="s">
        <v>312</v>
      </c>
      <c r="D47" s="104">
        <v>10075005</v>
      </c>
      <c r="E47" s="108" t="s">
        <v>416</v>
      </c>
      <c r="F47" s="109" t="s">
        <v>417</v>
      </c>
      <c r="G47" s="104" t="s">
        <v>214</v>
      </c>
      <c r="H47" s="89" t="s">
        <v>410</v>
      </c>
      <c r="I47" s="91" t="s">
        <v>411</v>
      </c>
      <c r="J47" s="110" t="s">
        <v>248</v>
      </c>
      <c r="K47" s="106" t="s">
        <v>203</v>
      </c>
      <c r="L47" s="106" t="s">
        <v>150</v>
      </c>
      <c r="M47" s="89" t="s">
        <v>412</v>
      </c>
      <c r="N47" s="89" t="s">
        <v>215</v>
      </c>
      <c r="O47" s="87" t="s">
        <v>413</v>
      </c>
      <c r="P47" s="81" t="s">
        <v>548</v>
      </c>
    </row>
    <row r="48" spans="1:16" s="88" customFormat="1" ht="27" customHeight="1">
      <c r="A48" s="81">
        <v>2</v>
      </c>
      <c r="B48" s="81">
        <v>500</v>
      </c>
      <c r="C48" s="81" t="s">
        <v>312</v>
      </c>
      <c r="D48" s="82">
        <v>10066992</v>
      </c>
      <c r="E48" s="86" t="s">
        <v>414</v>
      </c>
      <c r="F48" s="86" t="s">
        <v>415</v>
      </c>
      <c r="G48" s="104" t="s">
        <v>214</v>
      </c>
      <c r="H48" s="106" t="s">
        <v>260</v>
      </c>
      <c r="I48" s="109" t="s">
        <v>418</v>
      </c>
      <c r="J48" s="107" t="s">
        <v>278</v>
      </c>
      <c r="K48" s="106" t="s">
        <v>66</v>
      </c>
      <c r="L48" s="106" t="s">
        <v>263</v>
      </c>
      <c r="M48" s="106" t="s">
        <v>38</v>
      </c>
      <c r="N48" s="106" t="s">
        <v>228</v>
      </c>
      <c r="O48" s="107" t="s">
        <v>261</v>
      </c>
      <c r="P48" s="81" t="s">
        <v>548</v>
      </c>
    </row>
    <row r="49" spans="1:16" s="93" customFormat="1" ht="27" customHeight="1">
      <c r="A49" s="81">
        <v>3</v>
      </c>
      <c r="B49" s="81">
        <v>512</v>
      </c>
      <c r="C49" s="81" t="s">
        <v>312</v>
      </c>
      <c r="D49" s="96">
        <v>10117859</v>
      </c>
      <c r="E49" s="97" t="s">
        <v>307</v>
      </c>
      <c r="F49" s="97" t="s">
        <v>447</v>
      </c>
      <c r="G49" s="96" t="s">
        <v>214</v>
      </c>
      <c r="H49" s="89" t="s">
        <v>283</v>
      </c>
      <c r="I49" s="91" t="s">
        <v>408</v>
      </c>
      <c r="J49" s="116" t="s">
        <v>248</v>
      </c>
      <c r="K49" s="89" t="s">
        <v>203</v>
      </c>
      <c r="L49" s="89" t="s">
        <v>281</v>
      </c>
      <c r="M49" s="89" t="s">
        <v>38</v>
      </c>
      <c r="N49" s="90" t="s">
        <v>208</v>
      </c>
      <c r="O49" s="87" t="s">
        <v>284</v>
      </c>
      <c r="P49" s="81" t="s">
        <v>548</v>
      </c>
    </row>
    <row r="50" spans="1:16" s="88" customFormat="1" ht="27" customHeight="1">
      <c r="A50" s="81">
        <v>4</v>
      </c>
      <c r="B50" s="81">
        <v>507</v>
      </c>
      <c r="C50" s="81" t="s">
        <v>312</v>
      </c>
      <c r="D50" s="82">
        <v>10080582</v>
      </c>
      <c r="E50" s="86" t="s">
        <v>51</v>
      </c>
      <c r="F50" s="86" t="s">
        <v>77</v>
      </c>
      <c r="G50" s="81" t="s">
        <v>25</v>
      </c>
      <c r="H50" s="89" t="s">
        <v>262</v>
      </c>
      <c r="I50" s="91" t="s">
        <v>78</v>
      </c>
      <c r="J50" s="92" t="s">
        <v>79</v>
      </c>
      <c r="K50" s="89" t="s">
        <v>26</v>
      </c>
      <c r="L50" s="89" t="s">
        <v>27</v>
      </c>
      <c r="M50" s="89" t="s">
        <v>38</v>
      </c>
      <c r="N50" s="89" t="s">
        <v>80</v>
      </c>
      <c r="O50" s="87" t="s">
        <v>81</v>
      </c>
      <c r="P50" s="81" t="s">
        <v>548</v>
      </c>
    </row>
    <row r="51" spans="1:16" s="88" customFormat="1" ht="27" customHeight="1">
      <c r="A51" s="81">
        <v>5</v>
      </c>
      <c r="B51" s="81">
        <v>506</v>
      </c>
      <c r="C51" s="81" t="s">
        <v>312</v>
      </c>
      <c r="D51" s="82">
        <v>10115076</v>
      </c>
      <c r="E51" s="86" t="s">
        <v>82</v>
      </c>
      <c r="F51" s="86" t="s">
        <v>452</v>
      </c>
      <c r="G51" s="81" t="s">
        <v>25</v>
      </c>
      <c r="H51" s="82" t="s">
        <v>83</v>
      </c>
      <c r="I51" s="83" t="s">
        <v>84</v>
      </c>
      <c r="J51" s="84" t="s">
        <v>85</v>
      </c>
      <c r="K51" s="82" t="s">
        <v>48</v>
      </c>
      <c r="L51" s="82" t="s">
        <v>42</v>
      </c>
      <c r="M51" s="82" t="s">
        <v>57</v>
      </c>
      <c r="N51" s="82" t="s">
        <v>35</v>
      </c>
      <c r="O51" s="85" t="s">
        <v>86</v>
      </c>
      <c r="P51" s="81" t="s">
        <v>548</v>
      </c>
    </row>
    <row r="52" spans="1:16" s="93" customFormat="1" ht="27.75" customHeight="1">
      <c r="A52" s="81">
        <v>6</v>
      </c>
      <c r="B52" s="81">
        <v>509</v>
      </c>
      <c r="C52" s="81" t="s">
        <v>312</v>
      </c>
      <c r="D52" s="94" t="s">
        <v>343</v>
      </c>
      <c r="E52" s="86" t="s">
        <v>422</v>
      </c>
      <c r="F52" s="83" t="s">
        <v>423</v>
      </c>
      <c r="G52" s="81" t="s">
        <v>25</v>
      </c>
      <c r="H52" s="82" t="s">
        <v>271</v>
      </c>
      <c r="I52" s="83" t="s">
        <v>424</v>
      </c>
      <c r="J52" s="84" t="s">
        <v>191</v>
      </c>
      <c r="K52" s="82" t="s">
        <v>192</v>
      </c>
      <c r="L52" s="82" t="s">
        <v>27</v>
      </c>
      <c r="M52" s="82" t="s">
        <v>28</v>
      </c>
      <c r="N52" s="82" t="s">
        <v>68</v>
      </c>
      <c r="O52" s="85" t="s">
        <v>193</v>
      </c>
      <c r="P52" s="81" t="s">
        <v>548</v>
      </c>
    </row>
    <row r="53" spans="1:16" s="93" customFormat="1" ht="27.75" customHeight="1">
      <c r="A53" s="81">
        <v>7</v>
      </c>
      <c r="B53" s="81">
        <v>502</v>
      </c>
      <c r="C53" s="81" t="s">
        <v>312</v>
      </c>
      <c r="D53" s="94" t="s">
        <v>368</v>
      </c>
      <c r="E53" s="85" t="s">
        <v>153</v>
      </c>
      <c r="F53" s="83" t="s">
        <v>453</v>
      </c>
      <c r="G53" s="81" t="s">
        <v>25</v>
      </c>
      <c r="H53" s="82" t="s">
        <v>369</v>
      </c>
      <c r="I53" s="83" t="s">
        <v>370</v>
      </c>
      <c r="J53" s="85" t="s">
        <v>354</v>
      </c>
      <c r="K53" s="89" t="s">
        <v>33</v>
      </c>
      <c r="L53" s="82" t="s">
        <v>56</v>
      </c>
      <c r="M53" s="82" t="s">
        <v>43</v>
      </c>
      <c r="N53" s="82" t="s">
        <v>68</v>
      </c>
      <c r="O53" s="85" t="s">
        <v>265</v>
      </c>
      <c r="P53" s="81" t="s">
        <v>548</v>
      </c>
    </row>
    <row r="54" spans="1:16" s="93" customFormat="1" ht="27.75" customHeight="1">
      <c r="A54" s="81">
        <v>8</v>
      </c>
      <c r="B54" s="81">
        <v>508</v>
      </c>
      <c r="C54" s="81" t="s">
        <v>312</v>
      </c>
      <c r="D54" s="94" t="s">
        <v>368</v>
      </c>
      <c r="E54" s="85" t="s">
        <v>153</v>
      </c>
      <c r="F54" s="83" t="s">
        <v>453</v>
      </c>
      <c r="G54" s="81" t="s">
        <v>25</v>
      </c>
      <c r="H54" s="82" t="s">
        <v>371</v>
      </c>
      <c r="I54" s="83" t="s">
        <v>372</v>
      </c>
      <c r="J54" s="84" t="s">
        <v>373</v>
      </c>
      <c r="K54" s="82" t="s">
        <v>194</v>
      </c>
      <c r="L54" s="82" t="s">
        <v>56</v>
      </c>
      <c r="M54" s="82" t="s">
        <v>236</v>
      </c>
      <c r="N54" s="82" t="s">
        <v>68</v>
      </c>
      <c r="O54" s="87" t="s">
        <v>201</v>
      </c>
      <c r="P54" s="81" t="s">
        <v>548</v>
      </c>
    </row>
    <row r="55" spans="1:16" s="88" customFormat="1" ht="27.75" customHeight="1">
      <c r="A55" s="81">
        <v>9</v>
      </c>
      <c r="B55" s="81">
        <v>510</v>
      </c>
      <c r="C55" s="81" t="s">
        <v>312</v>
      </c>
      <c r="D55" s="82">
        <v>10076905</v>
      </c>
      <c r="E55" s="86" t="s">
        <v>105</v>
      </c>
      <c r="F55" s="83" t="s">
        <v>106</v>
      </c>
      <c r="G55" s="81" t="s">
        <v>25</v>
      </c>
      <c r="H55" s="82" t="s">
        <v>279</v>
      </c>
      <c r="I55" s="83" t="s">
        <v>107</v>
      </c>
      <c r="J55" s="85" t="s">
        <v>108</v>
      </c>
      <c r="K55" s="82" t="s">
        <v>48</v>
      </c>
      <c r="L55" s="82" t="s">
        <v>42</v>
      </c>
      <c r="M55" s="82" t="s">
        <v>43</v>
      </c>
      <c r="N55" s="82" t="s">
        <v>68</v>
      </c>
      <c r="O55" s="85" t="s">
        <v>109</v>
      </c>
      <c r="P55" s="81" t="s">
        <v>548</v>
      </c>
    </row>
    <row r="56" spans="1:16" s="88" customFormat="1" ht="27.75" customHeight="1">
      <c r="A56" s="81">
        <v>10</v>
      </c>
      <c r="B56" s="81">
        <v>503</v>
      </c>
      <c r="C56" s="81" t="s">
        <v>312</v>
      </c>
      <c r="D56" s="104">
        <v>10078893</v>
      </c>
      <c r="E56" s="108" t="s">
        <v>158</v>
      </c>
      <c r="F56" s="109" t="s">
        <v>159</v>
      </c>
      <c r="G56" s="104" t="s">
        <v>25</v>
      </c>
      <c r="H56" s="106" t="s">
        <v>258</v>
      </c>
      <c r="I56" s="109" t="s">
        <v>160</v>
      </c>
      <c r="J56" s="107" t="s">
        <v>156</v>
      </c>
      <c r="K56" s="106" t="s">
        <v>70</v>
      </c>
      <c r="L56" s="106" t="s">
        <v>27</v>
      </c>
      <c r="M56" s="106" t="s">
        <v>259</v>
      </c>
      <c r="N56" s="106" t="s">
        <v>39</v>
      </c>
      <c r="O56" s="107" t="s">
        <v>157</v>
      </c>
      <c r="P56" s="81" t="s">
        <v>548</v>
      </c>
    </row>
    <row r="57" spans="1:16" s="93" customFormat="1" ht="27.75" customHeight="1">
      <c r="A57" s="81">
        <v>11</v>
      </c>
      <c r="B57" s="81">
        <v>511</v>
      </c>
      <c r="C57" s="81" t="s">
        <v>312</v>
      </c>
      <c r="D57" s="104">
        <v>10117749</v>
      </c>
      <c r="E57" s="108" t="s">
        <v>97</v>
      </c>
      <c r="F57" s="109" t="s">
        <v>155</v>
      </c>
      <c r="G57" s="104" t="s">
        <v>25</v>
      </c>
      <c r="H57" s="106" t="s">
        <v>266</v>
      </c>
      <c r="I57" s="105" t="s">
        <v>430</v>
      </c>
      <c r="J57" s="114" t="s">
        <v>267</v>
      </c>
      <c r="K57" s="106" t="s">
        <v>70</v>
      </c>
      <c r="L57" s="106" t="s">
        <v>150</v>
      </c>
      <c r="M57" s="106" t="s">
        <v>43</v>
      </c>
      <c r="N57" s="106" t="s">
        <v>225</v>
      </c>
      <c r="O57" s="107" t="s">
        <v>268</v>
      </c>
      <c r="P57" s="81" t="s">
        <v>548</v>
      </c>
    </row>
    <row r="58" spans="1:16" s="17" customFormat="1" ht="27" customHeight="1">
      <c r="A58" s="42"/>
      <c r="B58" s="40"/>
      <c r="C58" s="40"/>
      <c r="D58" s="41"/>
      <c r="E58" s="43"/>
      <c r="F58" s="44"/>
      <c r="G58" s="40"/>
      <c r="H58" s="41"/>
      <c r="I58" s="44"/>
      <c r="J58" s="45"/>
      <c r="K58" s="41"/>
      <c r="L58" s="41"/>
      <c r="M58" s="41"/>
      <c r="N58" s="41"/>
      <c r="O58" s="46"/>
      <c r="P58" s="40"/>
    </row>
    <row r="59" spans="1:16" s="93" customFormat="1" ht="27" customHeight="1">
      <c r="A59" s="81">
        <v>1</v>
      </c>
      <c r="B59" s="82">
        <v>212</v>
      </c>
      <c r="C59" s="81" t="s">
        <v>115</v>
      </c>
      <c r="D59" s="82">
        <v>10141116</v>
      </c>
      <c r="E59" s="86" t="s">
        <v>0</v>
      </c>
      <c r="F59" s="83" t="s">
        <v>1</v>
      </c>
      <c r="G59" s="81" t="s">
        <v>25</v>
      </c>
      <c r="H59" s="94" t="s">
        <v>352</v>
      </c>
      <c r="I59" s="83" t="s">
        <v>2</v>
      </c>
      <c r="J59" s="85" t="s">
        <v>124</v>
      </c>
      <c r="K59" s="82" t="s">
        <v>48</v>
      </c>
      <c r="L59" s="82" t="s">
        <v>42</v>
      </c>
      <c r="M59" s="82" t="s">
        <v>120</v>
      </c>
      <c r="N59" s="82" t="s">
        <v>71</v>
      </c>
      <c r="O59" s="85" t="s">
        <v>125</v>
      </c>
      <c r="P59" s="81" t="s">
        <v>548</v>
      </c>
    </row>
    <row r="60" spans="1:16" s="93" customFormat="1" ht="27" customHeight="1">
      <c r="A60" s="81">
        <v>2</v>
      </c>
      <c r="B60" s="82">
        <v>203</v>
      </c>
      <c r="C60" s="81" t="s">
        <v>115</v>
      </c>
      <c r="D60" s="82">
        <v>10153409</v>
      </c>
      <c r="E60" s="86" t="s">
        <v>139</v>
      </c>
      <c r="F60" s="83" t="s">
        <v>454</v>
      </c>
      <c r="G60" s="81" t="s">
        <v>25</v>
      </c>
      <c r="H60" s="94" t="s">
        <v>351</v>
      </c>
      <c r="I60" s="83" t="s">
        <v>353</v>
      </c>
      <c r="J60" s="85" t="s">
        <v>354</v>
      </c>
      <c r="K60" s="89" t="s">
        <v>118</v>
      </c>
      <c r="L60" s="82" t="s">
        <v>56</v>
      </c>
      <c r="M60" s="82" t="s">
        <v>116</v>
      </c>
      <c r="N60" s="89" t="s">
        <v>80</v>
      </c>
      <c r="O60" s="85" t="s">
        <v>355</v>
      </c>
      <c r="P60" s="81" t="s">
        <v>548</v>
      </c>
    </row>
    <row r="61" spans="1:16" s="93" customFormat="1" ht="27" customHeight="1">
      <c r="A61" s="81">
        <v>3</v>
      </c>
      <c r="B61" s="82">
        <v>210</v>
      </c>
      <c r="C61" s="81" t="s">
        <v>115</v>
      </c>
      <c r="D61" s="82">
        <v>10141044</v>
      </c>
      <c r="E61" s="86" t="s">
        <v>356</v>
      </c>
      <c r="F61" s="83" t="s">
        <v>455</v>
      </c>
      <c r="G61" s="81" t="s">
        <v>25</v>
      </c>
      <c r="H61" s="94" t="s">
        <v>357</v>
      </c>
      <c r="I61" s="83" t="s">
        <v>358</v>
      </c>
      <c r="J61" s="85" t="s">
        <v>359</v>
      </c>
      <c r="K61" s="82" t="s">
        <v>140</v>
      </c>
      <c r="L61" s="82" t="s">
        <v>42</v>
      </c>
      <c r="M61" s="82" t="s">
        <v>43</v>
      </c>
      <c r="N61" s="82" t="s">
        <v>71</v>
      </c>
      <c r="O61" s="85" t="s">
        <v>360</v>
      </c>
      <c r="P61" s="81" t="s">
        <v>548</v>
      </c>
    </row>
    <row r="62" spans="1:16" s="93" customFormat="1" ht="27" customHeight="1">
      <c r="A62" s="81">
        <v>4</v>
      </c>
      <c r="B62" s="82">
        <v>208</v>
      </c>
      <c r="C62" s="81" t="s">
        <v>115</v>
      </c>
      <c r="D62" s="82">
        <v>10140865</v>
      </c>
      <c r="E62" s="86" t="s">
        <v>3</v>
      </c>
      <c r="F62" s="83" t="s">
        <v>4</v>
      </c>
      <c r="G62" s="81" t="s">
        <v>25</v>
      </c>
      <c r="H62" s="89" t="s">
        <v>231</v>
      </c>
      <c r="I62" s="91" t="s">
        <v>386</v>
      </c>
      <c r="J62" s="92" t="s">
        <v>79</v>
      </c>
      <c r="K62" s="90" t="s">
        <v>232</v>
      </c>
      <c r="L62" s="89" t="s">
        <v>233</v>
      </c>
      <c r="M62" s="89" t="s">
        <v>200</v>
      </c>
      <c r="N62" s="89" t="s">
        <v>234</v>
      </c>
      <c r="O62" s="95" t="s">
        <v>235</v>
      </c>
      <c r="P62" s="81" t="s">
        <v>548</v>
      </c>
    </row>
    <row r="63" spans="1:16" s="93" customFormat="1" ht="27" customHeight="1">
      <c r="A63" s="81">
        <v>5</v>
      </c>
      <c r="B63" s="82">
        <v>211</v>
      </c>
      <c r="C63" s="81" t="s">
        <v>115</v>
      </c>
      <c r="D63" s="96">
        <v>10139955</v>
      </c>
      <c r="E63" s="97" t="s">
        <v>138</v>
      </c>
      <c r="F63" s="91" t="s">
        <v>387</v>
      </c>
      <c r="G63" s="96" t="s">
        <v>25</v>
      </c>
      <c r="H63" s="89" t="s">
        <v>275</v>
      </c>
      <c r="I63" s="91" t="s">
        <v>388</v>
      </c>
      <c r="J63" s="87" t="s">
        <v>443</v>
      </c>
      <c r="K63" s="89" t="s">
        <v>161</v>
      </c>
      <c r="L63" s="89" t="s">
        <v>56</v>
      </c>
      <c r="M63" s="89" t="s">
        <v>38</v>
      </c>
      <c r="N63" s="89" t="s">
        <v>225</v>
      </c>
      <c r="O63" s="87" t="s">
        <v>201</v>
      </c>
      <c r="P63" s="81" t="s">
        <v>548</v>
      </c>
    </row>
    <row r="64" spans="1:16" s="93" customFormat="1" ht="27" customHeight="1">
      <c r="A64" s="81">
        <v>6</v>
      </c>
      <c r="B64" s="82">
        <v>213</v>
      </c>
      <c r="C64" s="81" t="s">
        <v>115</v>
      </c>
      <c r="D64" s="82">
        <v>10136244</v>
      </c>
      <c r="E64" s="86" t="s">
        <v>377</v>
      </c>
      <c r="F64" s="83" t="s">
        <v>456</v>
      </c>
      <c r="G64" s="81" t="s">
        <v>25</v>
      </c>
      <c r="H64" s="82" t="s">
        <v>361</v>
      </c>
      <c r="I64" s="83" t="s">
        <v>126</v>
      </c>
      <c r="J64" s="85" t="s">
        <v>122</v>
      </c>
      <c r="K64" s="82" t="s">
        <v>118</v>
      </c>
      <c r="L64" s="82" t="s">
        <v>56</v>
      </c>
      <c r="M64" s="82" t="s">
        <v>43</v>
      </c>
      <c r="N64" s="82" t="s">
        <v>68</v>
      </c>
      <c r="O64" s="85" t="s">
        <v>123</v>
      </c>
      <c r="P64" s="81" t="s">
        <v>548</v>
      </c>
    </row>
    <row r="65" spans="1:16" s="93" customFormat="1" ht="27" customHeight="1">
      <c r="A65" s="81">
        <v>7</v>
      </c>
      <c r="B65" s="82">
        <v>201</v>
      </c>
      <c r="C65" s="81" t="s">
        <v>115</v>
      </c>
      <c r="D65" s="82">
        <v>10136244</v>
      </c>
      <c r="E65" s="86" t="s">
        <v>377</v>
      </c>
      <c r="F65" s="83" t="s">
        <v>456</v>
      </c>
      <c r="G65" s="81" t="s">
        <v>25</v>
      </c>
      <c r="H65" s="82" t="s">
        <v>362</v>
      </c>
      <c r="I65" s="83" t="s">
        <v>363</v>
      </c>
      <c r="J65" s="85" t="s">
        <v>122</v>
      </c>
      <c r="K65" s="89" t="s">
        <v>350</v>
      </c>
      <c r="L65" s="82" t="s">
        <v>42</v>
      </c>
      <c r="M65" s="82" t="s">
        <v>102</v>
      </c>
      <c r="N65" s="89" t="s">
        <v>225</v>
      </c>
      <c r="O65" s="85" t="s">
        <v>364</v>
      </c>
      <c r="P65" s="81" t="s">
        <v>548</v>
      </c>
    </row>
    <row r="66" spans="1:16" s="93" customFormat="1" ht="27" customHeight="1">
      <c r="A66" s="81">
        <v>8</v>
      </c>
      <c r="B66" s="82">
        <v>214</v>
      </c>
      <c r="C66" s="81" t="s">
        <v>115</v>
      </c>
      <c r="D66" s="82">
        <v>10141045</v>
      </c>
      <c r="E66" s="86" t="s">
        <v>128</v>
      </c>
      <c r="F66" s="83" t="s">
        <v>378</v>
      </c>
      <c r="G66" s="81" t="s">
        <v>25</v>
      </c>
      <c r="H66" s="94" t="s">
        <v>324</v>
      </c>
      <c r="I66" s="83" t="s">
        <v>325</v>
      </c>
      <c r="J66" s="85" t="s">
        <v>127</v>
      </c>
      <c r="K66" s="82" t="s">
        <v>48</v>
      </c>
      <c r="L66" s="82" t="s">
        <v>42</v>
      </c>
      <c r="M66" s="82" t="s">
        <v>269</v>
      </c>
      <c r="N66" s="89" t="s">
        <v>225</v>
      </c>
      <c r="O66" s="85" t="s">
        <v>282</v>
      </c>
      <c r="P66" s="81" t="s">
        <v>548</v>
      </c>
    </row>
    <row r="67" spans="1:16" s="93" customFormat="1" ht="27.75" customHeight="1">
      <c r="A67" s="81">
        <v>9</v>
      </c>
      <c r="B67" s="82">
        <v>215</v>
      </c>
      <c r="C67" s="81" t="s">
        <v>115</v>
      </c>
      <c r="D67" s="81">
        <v>10141117</v>
      </c>
      <c r="E67" s="86" t="s">
        <v>130</v>
      </c>
      <c r="F67" s="83" t="s">
        <v>131</v>
      </c>
      <c r="G67" s="81" t="s">
        <v>25</v>
      </c>
      <c r="H67" s="89" t="s">
        <v>286</v>
      </c>
      <c r="I67" s="91" t="s">
        <v>389</v>
      </c>
      <c r="J67" s="92" t="s">
        <v>287</v>
      </c>
      <c r="K67" s="89" t="s">
        <v>33</v>
      </c>
      <c r="L67" s="89" t="s">
        <v>27</v>
      </c>
      <c r="M67" s="89" t="s">
        <v>196</v>
      </c>
      <c r="N67" s="89" t="s">
        <v>225</v>
      </c>
      <c r="O67" s="87" t="s">
        <v>237</v>
      </c>
      <c r="P67" s="81" t="s">
        <v>548</v>
      </c>
    </row>
    <row r="68" spans="1:16" s="93" customFormat="1" ht="27" customHeight="1">
      <c r="A68" s="81">
        <v>10</v>
      </c>
      <c r="B68" s="82">
        <v>204</v>
      </c>
      <c r="C68" s="81" t="s">
        <v>115</v>
      </c>
      <c r="D68" s="82">
        <v>10139823</v>
      </c>
      <c r="E68" s="86" t="s">
        <v>134</v>
      </c>
      <c r="F68" s="83" t="s">
        <v>136</v>
      </c>
      <c r="G68" s="81" t="s">
        <v>25</v>
      </c>
      <c r="H68" s="82" t="s">
        <v>137</v>
      </c>
      <c r="I68" s="83" t="s">
        <v>135</v>
      </c>
      <c r="J68" s="84" t="s">
        <v>132</v>
      </c>
      <c r="K68" s="82" t="s">
        <v>48</v>
      </c>
      <c r="L68" s="82" t="s">
        <v>42</v>
      </c>
      <c r="M68" s="82" t="s">
        <v>38</v>
      </c>
      <c r="N68" s="82" t="s">
        <v>39</v>
      </c>
      <c r="O68" s="85" t="s">
        <v>133</v>
      </c>
      <c r="P68" s="81" t="s">
        <v>548</v>
      </c>
    </row>
    <row r="69" spans="1:16" s="93" customFormat="1" ht="27" customHeight="1">
      <c r="A69" s="81">
        <v>11</v>
      </c>
      <c r="B69" s="82">
        <v>202</v>
      </c>
      <c r="C69" s="81" t="s">
        <v>115</v>
      </c>
      <c r="D69" s="96">
        <v>10140601</v>
      </c>
      <c r="E69" s="97" t="s">
        <v>390</v>
      </c>
      <c r="F69" s="91" t="s">
        <v>391</v>
      </c>
      <c r="G69" s="96" t="s">
        <v>25</v>
      </c>
      <c r="H69" s="89" t="s">
        <v>243</v>
      </c>
      <c r="I69" s="91" t="s">
        <v>392</v>
      </c>
      <c r="J69" s="92" t="s">
        <v>244</v>
      </c>
      <c r="K69" s="89" t="s">
        <v>146</v>
      </c>
      <c r="L69" s="89" t="s">
        <v>92</v>
      </c>
      <c r="M69" s="89" t="s">
        <v>224</v>
      </c>
      <c r="N69" s="89" t="s">
        <v>39</v>
      </c>
      <c r="O69" s="87" t="s">
        <v>245</v>
      </c>
      <c r="P69" s="81" t="s">
        <v>548</v>
      </c>
    </row>
    <row r="70" spans="1:16" s="93" customFormat="1" ht="27" customHeight="1">
      <c r="A70" s="81">
        <v>12</v>
      </c>
      <c r="B70" s="82">
        <v>200</v>
      </c>
      <c r="C70" s="81" t="s">
        <v>115</v>
      </c>
      <c r="D70" s="96">
        <v>10149300</v>
      </c>
      <c r="E70" s="97" t="s">
        <v>37</v>
      </c>
      <c r="F70" s="91" t="s">
        <v>393</v>
      </c>
      <c r="G70" s="96" t="s">
        <v>25</v>
      </c>
      <c r="H70" s="89" t="s">
        <v>272</v>
      </c>
      <c r="I70" s="91" t="s">
        <v>394</v>
      </c>
      <c r="J70" s="92" t="s">
        <v>442</v>
      </c>
      <c r="K70" s="90" t="s">
        <v>119</v>
      </c>
      <c r="L70" s="89" t="s">
        <v>41</v>
      </c>
      <c r="M70" s="89" t="s">
        <v>116</v>
      </c>
      <c r="N70" s="82" t="s">
        <v>68</v>
      </c>
      <c r="O70" s="87" t="s">
        <v>264</v>
      </c>
      <c r="P70" s="81" t="s">
        <v>548</v>
      </c>
    </row>
    <row r="71" spans="1:16" s="93" customFormat="1" ht="27" customHeight="1">
      <c r="A71" s="81">
        <v>13</v>
      </c>
      <c r="B71" s="82">
        <v>209</v>
      </c>
      <c r="C71" s="81" t="s">
        <v>115</v>
      </c>
      <c r="D71" s="104">
        <v>10141115</v>
      </c>
      <c r="E71" s="108" t="s">
        <v>433</v>
      </c>
      <c r="F71" s="109" t="s">
        <v>434</v>
      </c>
      <c r="G71" s="104" t="s">
        <v>25</v>
      </c>
      <c r="H71" s="106" t="s">
        <v>238</v>
      </c>
      <c r="I71" s="109" t="s">
        <v>435</v>
      </c>
      <c r="J71" s="114" t="s">
        <v>267</v>
      </c>
      <c r="K71" s="48" t="s">
        <v>239</v>
      </c>
      <c r="L71" s="106" t="s">
        <v>56</v>
      </c>
      <c r="M71" s="106" t="s">
        <v>38</v>
      </c>
      <c r="N71" s="106" t="s">
        <v>35</v>
      </c>
      <c r="O71" s="107" t="s">
        <v>240</v>
      </c>
      <c r="P71" s="81" t="s">
        <v>548</v>
      </c>
    </row>
    <row r="72" spans="1:16" s="93" customFormat="1" ht="27" customHeight="1">
      <c r="A72" s="81">
        <v>14</v>
      </c>
      <c r="B72" s="82">
        <v>205</v>
      </c>
      <c r="C72" s="81" t="s">
        <v>115</v>
      </c>
      <c r="D72" s="104">
        <v>10141112</v>
      </c>
      <c r="E72" s="108" t="s">
        <v>436</v>
      </c>
      <c r="F72" s="109" t="s">
        <v>437</v>
      </c>
      <c r="G72" s="104" t="s">
        <v>25</v>
      </c>
      <c r="H72" s="106" t="s">
        <v>246</v>
      </c>
      <c r="I72" s="109" t="s">
        <v>438</v>
      </c>
      <c r="J72" s="114" t="s">
        <v>267</v>
      </c>
      <c r="K72" s="106" t="s">
        <v>33</v>
      </c>
      <c r="L72" s="106" t="s">
        <v>150</v>
      </c>
      <c r="M72" s="106" t="s">
        <v>38</v>
      </c>
      <c r="N72" s="106" t="s">
        <v>227</v>
      </c>
      <c r="O72" s="107" t="s">
        <v>152</v>
      </c>
      <c r="P72" s="81" t="s">
        <v>548</v>
      </c>
    </row>
    <row r="73" spans="1:16" s="93" customFormat="1" ht="27" customHeight="1">
      <c r="A73" s="81">
        <v>15</v>
      </c>
      <c r="B73" s="82">
        <v>216</v>
      </c>
      <c r="C73" s="81" t="s">
        <v>115</v>
      </c>
      <c r="D73" s="104">
        <v>10141112</v>
      </c>
      <c r="E73" s="108" t="s">
        <v>436</v>
      </c>
      <c r="F73" s="109" t="s">
        <v>437</v>
      </c>
      <c r="G73" s="104" t="s">
        <v>25</v>
      </c>
      <c r="H73" s="119" t="s">
        <v>241</v>
      </c>
      <c r="I73" s="120" t="s">
        <v>163</v>
      </c>
      <c r="J73" s="114" t="s">
        <v>267</v>
      </c>
      <c r="K73" s="121" t="s">
        <v>146</v>
      </c>
      <c r="L73" s="119" t="s">
        <v>147</v>
      </c>
      <c r="M73" s="119" t="s">
        <v>69</v>
      </c>
      <c r="N73" s="122" t="s">
        <v>225</v>
      </c>
      <c r="O73" s="123" t="s">
        <v>162</v>
      </c>
      <c r="P73" s="81" t="s">
        <v>548</v>
      </c>
    </row>
    <row r="74" spans="1:16" s="93" customFormat="1" ht="27" customHeight="1">
      <c r="A74" s="81">
        <v>16</v>
      </c>
      <c r="B74" s="82">
        <v>206</v>
      </c>
      <c r="C74" s="81" t="s">
        <v>115</v>
      </c>
      <c r="D74" s="104">
        <v>10152604</v>
      </c>
      <c r="E74" s="108" t="s">
        <v>439</v>
      </c>
      <c r="F74" s="108" t="s">
        <v>440</v>
      </c>
      <c r="G74" s="104" t="s">
        <v>25</v>
      </c>
      <c r="H74" s="106" t="s">
        <v>242</v>
      </c>
      <c r="I74" s="109" t="s">
        <v>441</v>
      </c>
      <c r="J74" s="114" t="s">
        <v>267</v>
      </c>
      <c r="K74" s="106" t="s">
        <v>207</v>
      </c>
      <c r="L74" s="106" t="s">
        <v>27</v>
      </c>
      <c r="M74" s="106" t="s">
        <v>202</v>
      </c>
      <c r="N74" s="106" t="s">
        <v>39</v>
      </c>
      <c r="O74" s="107" t="s">
        <v>222</v>
      </c>
      <c r="P74" s="81" t="s">
        <v>548</v>
      </c>
    </row>
    <row r="75" spans="1:16" s="17" customFormat="1" ht="27" customHeight="1">
      <c r="A75" s="42"/>
      <c r="B75" s="40"/>
      <c r="C75" s="40"/>
      <c r="D75" s="41"/>
      <c r="E75" s="43"/>
      <c r="F75" s="43"/>
      <c r="G75" s="40"/>
      <c r="H75" s="41"/>
      <c r="I75" s="44"/>
      <c r="J75" s="45"/>
      <c r="K75" s="41"/>
      <c r="L75" s="41"/>
      <c r="M75" s="41"/>
      <c r="N75" s="41"/>
      <c r="O75" s="46"/>
      <c r="P75" s="40"/>
    </row>
    <row r="76" spans="1:16" s="88" customFormat="1" ht="27" customHeight="1">
      <c r="A76" s="81">
        <v>1</v>
      </c>
      <c r="B76" s="81">
        <v>600</v>
      </c>
      <c r="C76" s="81" t="s">
        <v>315</v>
      </c>
      <c r="D76" s="82">
        <v>10080582</v>
      </c>
      <c r="E76" s="86" t="s">
        <v>51</v>
      </c>
      <c r="F76" s="86" t="s">
        <v>77</v>
      </c>
      <c r="G76" s="81" t="s">
        <v>25</v>
      </c>
      <c r="H76" s="82" t="s">
        <v>197</v>
      </c>
      <c r="I76" s="83" t="s">
        <v>316</v>
      </c>
      <c r="J76" s="84" t="s">
        <v>198</v>
      </c>
      <c r="K76" s="82" t="s">
        <v>26</v>
      </c>
      <c r="L76" s="82" t="s">
        <v>27</v>
      </c>
      <c r="M76" s="82" t="s">
        <v>196</v>
      </c>
      <c r="N76" s="82" t="s">
        <v>68</v>
      </c>
      <c r="O76" s="87" t="s">
        <v>199</v>
      </c>
      <c r="P76" s="81" t="s">
        <v>548</v>
      </c>
    </row>
    <row r="77" spans="1:16" s="88" customFormat="1" ht="27" customHeight="1">
      <c r="A77" s="81">
        <v>2</v>
      </c>
      <c r="B77" s="81">
        <v>602</v>
      </c>
      <c r="C77" s="81" t="s">
        <v>315</v>
      </c>
      <c r="D77" s="82">
        <v>10068711</v>
      </c>
      <c r="E77" s="86" t="s">
        <v>82</v>
      </c>
      <c r="F77" s="86" t="s">
        <v>330</v>
      </c>
      <c r="G77" s="81" t="s">
        <v>25</v>
      </c>
      <c r="H77" s="82" t="s">
        <v>331</v>
      </c>
      <c r="I77" s="83" t="s">
        <v>332</v>
      </c>
      <c r="J77" s="84" t="s">
        <v>333</v>
      </c>
      <c r="K77" s="89" t="s">
        <v>48</v>
      </c>
      <c r="L77" s="89" t="s">
        <v>154</v>
      </c>
      <c r="M77" s="82" t="s">
        <v>196</v>
      </c>
      <c r="N77" s="89" t="s">
        <v>35</v>
      </c>
      <c r="O77" s="87" t="s">
        <v>334</v>
      </c>
      <c r="P77" s="81" t="s">
        <v>548</v>
      </c>
    </row>
    <row r="78" spans="1:16" s="17" customFormat="1" ht="27" customHeight="1">
      <c r="A78" s="42"/>
      <c r="B78" s="40"/>
      <c r="C78" s="40"/>
      <c r="D78" s="41"/>
      <c r="E78" s="43"/>
      <c r="F78" s="43"/>
      <c r="G78" s="40"/>
      <c r="H78" s="41"/>
      <c r="I78" s="44"/>
      <c r="J78" s="45"/>
      <c r="K78" s="41"/>
      <c r="L78" s="41"/>
      <c r="M78" s="41"/>
      <c r="N78" s="41"/>
      <c r="O78" s="46"/>
      <c r="P78" s="40"/>
    </row>
    <row r="79" spans="1:16" s="88" customFormat="1" ht="27" customHeight="1">
      <c r="A79" s="81">
        <v>1</v>
      </c>
      <c r="B79" s="81">
        <v>601</v>
      </c>
      <c r="C79" s="81" t="s">
        <v>317</v>
      </c>
      <c r="D79" s="82">
        <v>10066475</v>
      </c>
      <c r="E79" s="86" t="s">
        <v>319</v>
      </c>
      <c r="F79" s="86" t="s">
        <v>318</v>
      </c>
      <c r="G79" s="81" t="s">
        <v>25</v>
      </c>
      <c r="H79" s="82" t="s">
        <v>320</v>
      </c>
      <c r="I79" s="83" t="s">
        <v>321</v>
      </c>
      <c r="J79" s="84" t="s">
        <v>322</v>
      </c>
      <c r="K79" s="90" t="s">
        <v>40</v>
      </c>
      <c r="L79" s="82" t="s">
        <v>147</v>
      </c>
      <c r="M79" s="82" t="s">
        <v>323</v>
      </c>
      <c r="N79" s="82" t="s">
        <v>68</v>
      </c>
      <c r="O79" s="85" t="s">
        <v>399</v>
      </c>
      <c r="P79" s="81" t="s">
        <v>548</v>
      </c>
    </row>
    <row r="80" spans="1:16" s="88" customFormat="1" ht="27" customHeight="1">
      <c r="A80" s="81">
        <v>2</v>
      </c>
      <c r="B80" s="81">
        <v>603</v>
      </c>
      <c r="C80" s="81" t="s">
        <v>317</v>
      </c>
      <c r="D80" s="82">
        <v>10036530</v>
      </c>
      <c r="E80" s="86" t="s">
        <v>44</v>
      </c>
      <c r="F80" s="86" t="s">
        <v>45</v>
      </c>
      <c r="G80" s="81" t="s">
        <v>25</v>
      </c>
      <c r="H80" s="89" t="s">
        <v>204</v>
      </c>
      <c r="I80" s="91" t="s">
        <v>426</v>
      </c>
      <c r="J80" s="92" t="s">
        <v>122</v>
      </c>
      <c r="K80" s="89" t="s">
        <v>48</v>
      </c>
      <c r="L80" s="89" t="s">
        <v>154</v>
      </c>
      <c r="M80" s="89" t="s">
        <v>205</v>
      </c>
      <c r="N80" s="89" t="s">
        <v>35</v>
      </c>
      <c r="O80" s="87" t="s">
        <v>206</v>
      </c>
      <c r="P80" s="81" t="s">
        <v>548</v>
      </c>
    </row>
    <row r="81" spans="1:16" s="17" customFormat="1" ht="27" customHeight="1">
      <c r="A81" s="42"/>
      <c r="B81" s="40"/>
      <c r="C81" s="40"/>
      <c r="D81" s="41"/>
      <c r="E81" s="43"/>
      <c r="F81" s="43"/>
      <c r="G81" s="40"/>
      <c r="H81" s="41"/>
      <c r="I81" s="44"/>
      <c r="J81" s="45"/>
      <c r="K81" s="41"/>
      <c r="L81" s="41"/>
      <c r="M81" s="41"/>
      <c r="N81" s="41"/>
      <c r="O81" s="46"/>
      <c r="P81" s="40"/>
    </row>
    <row r="82" spans="1:16" s="93" customFormat="1" ht="27" customHeight="1">
      <c r="A82" s="81">
        <v>1</v>
      </c>
      <c r="B82" s="82">
        <v>400</v>
      </c>
      <c r="C82" s="81" t="s">
        <v>117</v>
      </c>
      <c r="D82" s="82">
        <v>10153073</v>
      </c>
      <c r="E82" s="86" t="s">
        <v>95</v>
      </c>
      <c r="F82" s="83" t="s">
        <v>449</v>
      </c>
      <c r="G82" s="81" t="s">
        <v>25</v>
      </c>
      <c r="H82" s="94" t="s">
        <v>345</v>
      </c>
      <c r="I82" s="83" t="s">
        <v>471</v>
      </c>
      <c r="J82" s="84" t="s">
        <v>336</v>
      </c>
      <c r="K82" s="82" t="s">
        <v>140</v>
      </c>
      <c r="L82" s="82" t="s">
        <v>42</v>
      </c>
      <c r="M82" s="82" t="s">
        <v>195</v>
      </c>
      <c r="N82" s="89" t="s">
        <v>234</v>
      </c>
      <c r="O82" s="102" t="s">
        <v>337</v>
      </c>
      <c r="P82" s="81" t="s">
        <v>548</v>
      </c>
    </row>
    <row r="83" spans="1:16" s="29" customFormat="1" ht="11.25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2"/>
      <c r="P83" s="111"/>
    </row>
    <row r="84" spans="1:16" s="29" customFormat="1" ht="21" customHeight="1">
      <c r="A84" s="113" t="s">
        <v>165</v>
      </c>
      <c r="B84" s="111"/>
      <c r="C84" s="111"/>
      <c r="D84" s="111"/>
      <c r="E84" s="111"/>
      <c r="F84" s="111"/>
      <c r="G84" s="111"/>
      <c r="H84" s="113" t="s">
        <v>168</v>
      </c>
      <c r="I84" s="111"/>
      <c r="J84" s="111"/>
      <c r="K84" s="111"/>
      <c r="L84" s="111"/>
      <c r="M84" s="111"/>
      <c r="N84" s="111"/>
      <c r="O84" s="112"/>
      <c r="P84" s="111"/>
    </row>
    <row r="85" spans="1:16" s="29" customFormat="1" ht="13.5" customHeight="1">
      <c r="A85" s="111"/>
      <c r="B85" s="111"/>
      <c r="C85" s="111"/>
      <c r="D85" s="111"/>
      <c r="E85" s="111"/>
      <c r="F85" s="111"/>
      <c r="G85" s="111"/>
      <c r="H85" s="113"/>
      <c r="I85" s="111"/>
      <c r="J85" s="111"/>
      <c r="K85" s="111"/>
      <c r="L85" s="111"/>
      <c r="M85" s="111"/>
      <c r="N85" s="111"/>
      <c r="O85" s="112"/>
      <c r="P85" s="111"/>
    </row>
    <row r="86" spans="1:16" s="29" customFormat="1" ht="21" customHeight="1">
      <c r="A86" s="113" t="s">
        <v>166</v>
      </c>
      <c r="B86" s="111"/>
      <c r="C86" s="111"/>
      <c r="D86" s="111"/>
      <c r="E86" s="111"/>
      <c r="F86" s="111"/>
      <c r="G86" s="111"/>
      <c r="H86" s="113" t="s">
        <v>167</v>
      </c>
      <c r="I86" s="111"/>
      <c r="J86" s="111"/>
      <c r="K86" s="111"/>
      <c r="L86" s="111"/>
      <c r="M86" s="111"/>
      <c r="N86" s="111"/>
      <c r="O86" s="112"/>
      <c r="P86" s="111"/>
    </row>
  </sheetData>
  <sheetProtection/>
  <mergeCells count="5">
    <mergeCell ref="A1:P1"/>
    <mergeCell ref="A5:P5"/>
    <mergeCell ref="A6:P6"/>
    <mergeCell ref="O8:P8"/>
    <mergeCell ref="C3:P3"/>
  </mergeCells>
  <printOptions/>
  <pageMargins left="0.25" right="0.25" top="0.75" bottom="0.75" header="0.3" footer="0.3"/>
  <pageSetup fitToHeight="0" fitToWidth="1" horizontalDpi="600" verticalDpi="600" orientation="landscape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2"/>
  <sheetViews>
    <sheetView view="pageBreakPreview" zoomScale="75" zoomScaleNormal="75" zoomScaleSheetLayoutView="75" zoomScalePageLayoutView="0" workbookViewId="0" topLeftCell="I1">
      <selection activeCell="I17" sqref="I17"/>
    </sheetView>
  </sheetViews>
  <sheetFormatPr defaultColWidth="9.00390625" defaultRowHeight="12.75"/>
  <cols>
    <col min="1" max="1" width="4.625" style="51" customWidth="1"/>
    <col min="2" max="2" width="5.00390625" style="51" customWidth="1"/>
    <col min="3" max="3" width="15.125" style="51" hidden="1" customWidth="1"/>
    <col min="4" max="4" width="13.25390625" style="51" hidden="1" customWidth="1"/>
    <col min="5" max="5" width="11.125" style="51" customWidth="1"/>
    <col min="6" max="6" width="15.625" style="51" customWidth="1"/>
    <col min="7" max="7" width="5.125" style="51" customWidth="1"/>
    <col min="8" max="8" width="14.00390625" style="51" hidden="1" customWidth="1"/>
    <col min="9" max="9" width="20.75390625" style="51" customWidth="1"/>
    <col min="10" max="10" width="15.125" style="51" customWidth="1"/>
    <col min="11" max="11" width="11.75390625" style="51" customWidth="1"/>
    <col min="12" max="12" width="11.625" style="51" customWidth="1"/>
    <col min="13" max="13" width="7.125" style="51" customWidth="1"/>
    <col min="14" max="14" width="9.625" style="51" customWidth="1"/>
    <col min="15" max="15" width="14.125" style="51" customWidth="1"/>
    <col min="16" max="16" width="7.25390625" style="51" customWidth="1"/>
    <col min="17" max="17" width="8.875" style="51" customWidth="1"/>
    <col min="18" max="18" width="5.625" style="51" customWidth="1"/>
    <col min="19" max="19" width="7.25390625" style="51" customWidth="1"/>
    <col min="20" max="20" width="8.875" style="51" customWidth="1"/>
    <col min="21" max="21" width="3.75390625" style="51" customWidth="1"/>
    <col min="22" max="22" width="7.875" style="51" customWidth="1"/>
    <col min="23" max="23" width="9.375" style="51" customWidth="1"/>
    <col min="24" max="24" width="3.875" style="51" customWidth="1"/>
    <col min="25" max="25" width="8.75390625" style="51" customWidth="1"/>
    <col min="26" max="26" width="9.375" style="51" customWidth="1"/>
    <col min="27" max="27" width="3.875" style="51" customWidth="1"/>
    <col min="28" max="28" width="7.875" style="51" customWidth="1"/>
    <col min="29" max="29" width="8.875" style="51" customWidth="1"/>
    <col min="30" max="30" width="3.625" style="51" customWidth="1"/>
    <col min="31" max="31" width="5.125" style="51" customWidth="1"/>
    <col min="32" max="32" width="2.875" style="51" customWidth="1"/>
    <col min="33" max="33" width="6.25390625" style="51" customWidth="1"/>
    <col min="34" max="34" width="7.75390625" style="51" customWidth="1"/>
    <col min="35" max="35" width="11.875" style="51" customWidth="1"/>
    <col min="36" max="36" width="9.625" style="51" customWidth="1"/>
    <col min="37" max="37" width="28.25390625" style="54" customWidth="1"/>
    <col min="38" max="38" width="11.00390625" style="54" customWidth="1"/>
    <col min="39" max="16384" width="9.125" style="51" customWidth="1"/>
  </cols>
  <sheetData>
    <row r="1" spans="1:52" ht="29.25" customHeight="1">
      <c r="A1" s="263" t="s">
        <v>170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49"/>
      <c r="AL1" s="49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</row>
    <row r="2" spans="1:52" ht="29.25" customHeight="1">
      <c r="A2" s="288" t="s">
        <v>164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49"/>
      <c r="AL2" s="49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</row>
    <row r="3" spans="1:52" ht="6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49"/>
      <c r="AL3" s="49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</row>
    <row r="4" spans="1:38" s="53" customFormat="1" ht="21" customHeight="1">
      <c r="A4" s="290" t="s">
        <v>171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52"/>
      <c r="AL4" s="52"/>
    </row>
    <row r="5" spans="1:36" ht="18.75" customHeight="1">
      <c r="A5" s="274" t="s">
        <v>172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</row>
    <row r="6" spans="4:38" ht="22.5" customHeight="1">
      <c r="D6" s="200"/>
      <c r="F6" s="201" t="s">
        <v>173</v>
      </c>
      <c r="G6" s="275" t="s">
        <v>542</v>
      </c>
      <c r="H6" s="275"/>
      <c r="I6" s="275"/>
      <c r="J6" s="275"/>
      <c r="K6" s="275"/>
      <c r="L6" s="233"/>
      <c r="M6" s="275" t="s">
        <v>527</v>
      </c>
      <c r="N6" s="275"/>
      <c r="O6" s="275"/>
      <c r="P6" s="275"/>
      <c r="Q6" s="275"/>
      <c r="AL6" s="202"/>
    </row>
    <row r="7" spans="4:38" s="148" customFormat="1" ht="22.5" customHeight="1">
      <c r="D7" s="200"/>
      <c r="F7" s="200"/>
      <c r="G7" s="275" t="s">
        <v>526</v>
      </c>
      <c r="H7" s="275"/>
      <c r="I7" s="275"/>
      <c r="J7" s="275"/>
      <c r="K7" s="275"/>
      <c r="L7" s="234"/>
      <c r="M7" s="275" t="s">
        <v>524</v>
      </c>
      <c r="N7" s="275"/>
      <c r="O7" s="275"/>
      <c r="P7" s="275"/>
      <c r="Q7" s="275"/>
      <c r="R7" s="275"/>
      <c r="S7" s="275"/>
      <c r="T7" s="183"/>
      <c r="U7" s="183"/>
      <c r="V7" s="183"/>
      <c r="Y7" s="183"/>
      <c r="AB7" s="183"/>
      <c r="AC7" s="183"/>
      <c r="AD7" s="183"/>
      <c r="AK7" s="203"/>
      <c r="AL7" s="202"/>
    </row>
    <row r="8" spans="7:38" s="148" customFormat="1" ht="22.5" customHeight="1">
      <c r="G8" s="59"/>
      <c r="H8" s="59"/>
      <c r="I8" s="59"/>
      <c r="J8" s="59"/>
      <c r="K8" s="59"/>
      <c r="L8" s="234"/>
      <c r="M8" s="275" t="s">
        <v>525</v>
      </c>
      <c r="N8" s="275"/>
      <c r="O8" s="275"/>
      <c r="P8" s="275"/>
      <c r="Q8" s="275"/>
      <c r="R8" s="183"/>
      <c r="S8" s="183"/>
      <c r="T8" s="183"/>
      <c r="U8" s="183"/>
      <c r="V8" s="183"/>
      <c r="Y8" s="183"/>
      <c r="AB8" s="183"/>
      <c r="AC8" s="183"/>
      <c r="AD8" s="183"/>
      <c r="AK8" s="54"/>
      <c r="AL8" s="202"/>
    </row>
    <row r="9" spans="12:38" s="148" customFormat="1" ht="14.25" customHeight="1">
      <c r="L9" s="149"/>
      <c r="N9" s="183"/>
      <c r="O9" s="183"/>
      <c r="P9" s="183"/>
      <c r="Q9" s="204"/>
      <c r="R9" s="183"/>
      <c r="S9" s="183"/>
      <c r="T9" s="183"/>
      <c r="U9" s="183"/>
      <c r="V9" s="183"/>
      <c r="Y9" s="183"/>
      <c r="AB9" s="183"/>
      <c r="AC9" s="183"/>
      <c r="AD9" s="183"/>
      <c r="AK9" s="54"/>
      <c r="AL9" s="202"/>
    </row>
    <row r="10" spans="1:19" s="59" customFormat="1" ht="16.5" customHeight="1">
      <c r="A10" s="205"/>
      <c r="G10" s="206"/>
      <c r="H10" s="206"/>
      <c r="I10" s="206"/>
      <c r="J10" s="206"/>
      <c r="K10" s="206"/>
      <c r="L10" s="206"/>
      <c r="N10" s="61"/>
      <c r="O10" s="207"/>
      <c r="R10" s="62"/>
      <c r="S10" s="57"/>
    </row>
    <row r="11" spans="1:38" s="68" customFormat="1" ht="15" customHeight="1">
      <c r="A11" s="16" t="s">
        <v>7</v>
      </c>
      <c r="B11" s="64"/>
      <c r="C11" s="64"/>
      <c r="D11" s="64"/>
      <c r="E11" s="64"/>
      <c r="F11" s="64"/>
      <c r="G11" s="65"/>
      <c r="H11" s="66"/>
      <c r="I11" s="67"/>
      <c r="J11" s="67"/>
      <c r="K11" s="65"/>
      <c r="L11" s="65"/>
      <c r="N11" s="65"/>
      <c r="O11" s="150"/>
      <c r="P11" s="65"/>
      <c r="Q11" s="65"/>
      <c r="R11" s="65"/>
      <c r="S11" s="65"/>
      <c r="T11" s="65"/>
      <c r="U11" s="65"/>
      <c r="V11" s="65"/>
      <c r="W11" s="65"/>
      <c r="Y11" s="65"/>
      <c r="Z11" s="65"/>
      <c r="AB11" s="65"/>
      <c r="AC11" s="65"/>
      <c r="AD11" s="65"/>
      <c r="AE11" s="77"/>
      <c r="AF11" s="77"/>
      <c r="AG11" s="77"/>
      <c r="AH11" s="77"/>
      <c r="AI11" s="276" t="s">
        <v>515</v>
      </c>
      <c r="AJ11" s="276"/>
      <c r="AK11" s="6"/>
      <c r="AL11" s="57"/>
    </row>
    <row r="12" spans="1:38" ht="24.75" customHeight="1">
      <c r="A12" s="259" t="s">
        <v>187</v>
      </c>
      <c r="B12" s="259" t="s">
        <v>9</v>
      </c>
      <c r="C12" s="262" t="s">
        <v>502</v>
      </c>
      <c r="D12" s="259" t="s">
        <v>11</v>
      </c>
      <c r="E12" s="259" t="s">
        <v>12</v>
      </c>
      <c r="F12" s="258" t="s">
        <v>13</v>
      </c>
      <c r="G12" s="259" t="s">
        <v>14</v>
      </c>
      <c r="H12" s="259" t="s">
        <v>15</v>
      </c>
      <c r="I12" s="258" t="s">
        <v>174</v>
      </c>
      <c r="J12" s="258" t="s">
        <v>17</v>
      </c>
      <c r="K12" s="258" t="s">
        <v>18</v>
      </c>
      <c r="L12" s="258" t="s">
        <v>19</v>
      </c>
      <c r="M12" s="258" t="s">
        <v>20</v>
      </c>
      <c r="N12" s="262" t="s">
        <v>21</v>
      </c>
      <c r="O12" s="258" t="s">
        <v>169</v>
      </c>
      <c r="P12" s="279" t="s">
        <v>175</v>
      </c>
      <c r="Q12" s="279"/>
      <c r="R12" s="279"/>
      <c r="S12" s="279" t="s">
        <v>176</v>
      </c>
      <c r="T12" s="279"/>
      <c r="U12" s="279"/>
      <c r="V12" s="262" t="s">
        <v>177</v>
      </c>
      <c r="W12" s="262"/>
      <c r="X12" s="262"/>
      <c r="Y12" s="279" t="s">
        <v>178</v>
      </c>
      <c r="Z12" s="279"/>
      <c r="AA12" s="279"/>
      <c r="AB12" s="279" t="s">
        <v>179</v>
      </c>
      <c r="AC12" s="279"/>
      <c r="AD12" s="279"/>
      <c r="AE12" s="278" t="s">
        <v>180</v>
      </c>
      <c r="AF12" s="278" t="s">
        <v>181</v>
      </c>
      <c r="AG12" s="278" t="s">
        <v>182</v>
      </c>
      <c r="AH12" s="277" t="s">
        <v>183</v>
      </c>
      <c r="AI12" s="277" t="s">
        <v>184</v>
      </c>
      <c r="AJ12" s="278" t="s">
        <v>190</v>
      </c>
      <c r="AL12" s="57"/>
    </row>
    <row r="13" spans="1:38" ht="48" customHeight="1">
      <c r="A13" s="259"/>
      <c r="B13" s="259"/>
      <c r="C13" s="262"/>
      <c r="D13" s="259"/>
      <c r="E13" s="259"/>
      <c r="F13" s="258"/>
      <c r="G13" s="259"/>
      <c r="H13" s="259"/>
      <c r="I13" s="262"/>
      <c r="J13" s="258"/>
      <c r="K13" s="258"/>
      <c r="L13" s="258"/>
      <c r="M13" s="258"/>
      <c r="N13" s="262"/>
      <c r="O13" s="258"/>
      <c r="P13" s="182" t="s">
        <v>185</v>
      </c>
      <c r="Q13" s="182" t="s">
        <v>186</v>
      </c>
      <c r="R13" s="181" t="s">
        <v>187</v>
      </c>
      <c r="S13" s="182" t="s">
        <v>185</v>
      </c>
      <c r="T13" s="182" t="s">
        <v>186</v>
      </c>
      <c r="U13" s="181" t="s">
        <v>187</v>
      </c>
      <c r="V13" s="182" t="s">
        <v>185</v>
      </c>
      <c r="W13" s="182" t="s">
        <v>186</v>
      </c>
      <c r="X13" s="181" t="s">
        <v>187</v>
      </c>
      <c r="Y13" s="182" t="s">
        <v>185</v>
      </c>
      <c r="Z13" s="182" t="s">
        <v>186</v>
      </c>
      <c r="AA13" s="181" t="s">
        <v>187</v>
      </c>
      <c r="AB13" s="182" t="s">
        <v>185</v>
      </c>
      <c r="AC13" s="182" t="s">
        <v>186</v>
      </c>
      <c r="AD13" s="181" t="s">
        <v>187</v>
      </c>
      <c r="AE13" s="278"/>
      <c r="AF13" s="278"/>
      <c r="AG13" s="278"/>
      <c r="AH13" s="277"/>
      <c r="AI13" s="277"/>
      <c r="AJ13" s="278"/>
      <c r="AL13" s="57"/>
    </row>
    <row r="14" spans="1:39" s="70" customFormat="1" ht="33.75" customHeight="1">
      <c r="A14" s="151">
        <v>1</v>
      </c>
      <c r="B14" s="157">
        <v>104</v>
      </c>
      <c r="C14" s="157"/>
      <c r="D14" s="154">
        <v>10012062</v>
      </c>
      <c r="E14" s="155" t="s">
        <v>59</v>
      </c>
      <c r="F14" s="155" t="s">
        <v>60</v>
      </c>
      <c r="G14" s="157" t="s">
        <v>25</v>
      </c>
      <c r="H14" s="154" t="s">
        <v>223</v>
      </c>
      <c r="I14" s="156" t="s">
        <v>61</v>
      </c>
      <c r="J14" s="159" t="s">
        <v>62</v>
      </c>
      <c r="K14" s="154" t="s">
        <v>63</v>
      </c>
      <c r="L14" s="154" t="s">
        <v>56</v>
      </c>
      <c r="M14" s="154" t="s">
        <v>64</v>
      </c>
      <c r="N14" s="154" t="s">
        <v>35</v>
      </c>
      <c r="O14" s="168" t="s">
        <v>65</v>
      </c>
      <c r="P14" s="162">
        <v>263.5</v>
      </c>
      <c r="Q14" s="221">
        <f aca="true" t="shared" si="0" ref="Q14:Q30">ROUND(P14/3.8,3)</f>
        <v>69.342</v>
      </c>
      <c r="R14" s="164">
        <f aca="true" t="shared" si="1" ref="R14:R30">RANK(Q14,Q$14:Q$30,0)</f>
        <v>1</v>
      </c>
      <c r="S14" s="162">
        <v>258</v>
      </c>
      <c r="T14" s="221">
        <f aca="true" t="shared" si="2" ref="T14:T30">ROUND(S14/3.8,3)</f>
        <v>67.895</v>
      </c>
      <c r="U14" s="164">
        <f aca="true" t="shared" si="3" ref="U14:U30">RANK(T14,T$14:T$30,0)</f>
        <v>4</v>
      </c>
      <c r="V14" s="162">
        <v>254</v>
      </c>
      <c r="W14" s="221">
        <f aca="true" t="shared" si="4" ref="W14:W30">ROUND(V14/3.8,3)</f>
        <v>66.842</v>
      </c>
      <c r="X14" s="164">
        <f aca="true" t="shared" si="5" ref="X14:X30">RANK(W14,W$14:W$30,0)</f>
        <v>5</v>
      </c>
      <c r="Y14" s="162">
        <v>269.5</v>
      </c>
      <c r="Z14" s="221">
        <f aca="true" t="shared" si="6" ref="Z14:Z30">ROUND(Y14/3.8,3)</f>
        <v>70.921</v>
      </c>
      <c r="AA14" s="164">
        <f aca="true" t="shared" si="7" ref="AA14:AA30">RANK(Z14,Z$14:Z$30,0)</f>
        <v>1</v>
      </c>
      <c r="AB14" s="162">
        <v>269</v>
      </c>
      <c r="AC14" s="221">
        <f aca="true" t="shared" si="8" ref="AC14:AC30">ROUND(AB14/3.8,3)</f>
        <v>70.789</v>
      </c>
      <c r="AD14" s="164">
        <f aca="true" t="shared" si="9" ref="AD14:AD30">RANK(AC14,AC$14:AC$30,0)</f>
        <v>1</v>
      </c>
      <c r="AE14" s="222"/>
      <c r="AF14" s="222"/>
      <c r="AG14" s="222"/>
      <c r="AH14" s="227">
        <f aca="true" t="shared" si="10" ref="AH14:AH30">(S14+V14+Y14+P14+AB14)/5</f>
        <v>262.8</v>
      </c>
      <c r="AI14" s="221">
        <f aca="true" t="shared" si="11" ref="AI14:AI30">ROUND(((T14+W14+Z14+Q14+AC14)/5)-((AF14*2)/3.8-IF($AE14=1,2)),3)</f>
        <v>69.158</v>
      </c>
      <c r="AJ14" s="228">
        <v>15000</v>
      </c>
      <c r="AK14" s="28"/>
      <c r="AL14" s="69"/>
      <c r="AM14" s="9"/>
    </row>
    <row r="15" spans="1:39" s="70" customFormat="1" ht="33.75" customHeight="1">
      <c r="A15" s="151">
        <v>2</v>
      </c>
      <c r="B15" s="157">
        <v>100</v>
      </c>
      <c r="C15" s="157"/>
      <c r="D15" s="173">
        <v>10038921</v>
      </c>
      <c r="E15" s="174" t="s">
        <v>307</v>
      </c>
      <c r="F15" s="174" t="s">
        <v>420</v>
      </c>
      <c r="G15" s="173" t="s">
        <v>25</v>
      </c>
      <c r="H15" s="231" t="s">
        <v>309</v>
      </c>
      <c r="I15" s="169" t="s">
        <v>421</v>
      </c>
      <c r="J15" s="170" t="s">
        <v>310</v>
      </c>
      <c r="K15" s="154" t="s">
        <v>48</v>
      </c>
      <c r="L15" s="154" t="s">
        <v>154</v>
      </c>
      <c r="M15" s="154" t="s">
        <v>69</v>
      </c>
      <c r="N15" s="154" t="s">
        <v>35</v>
      </c>
      <c r="O15" s="175" t="s">
        <v>311</v>
      </c>
      <c r="P15" s="162">
        <v>262.5</v>
      </c>
      <c r="Q15" s="221">
        <f t="shared" si="0"/>
        <v>69.079</v>
      </c>
      <c r="R15" s="164">
        <f t="shared" si="1"/>
        <v>2</v>
      </c>
      <c r="S15" s="162">
        <v>263.5</v>
      </c>
      <c r="T15" s="221">
        <f t="shared" si="2"/>
        <v>69.342</v>
      </c>
      <c r="U15" s="164">
        <f t="shared" si="3"/>
        <v>1</v>
      </c>
      <c r="V15" s="162">
        <v>265</v>
      </c>
      <c r="W15" s="221">
        <f t="shared" si="4"/>
        <v>69.737</v>
      </c>
      <c r="X15" s="164">
        <f t="shared" si="5"/>
        <v>2</v>
      </c>
      <c r="Y15" s="162">
        <v>255</v>
      </c>
      <c r="Z15" s="221">
        <f t="shared" si="6"/>
        <v>67.105</v>
      </c>
      <c r="AA15" s="164">
        <f t="shared" si="7"/>
        <v>3</v>
      </c>
      <c r="AB15" s="162">
        <v>260.5</v>
      </c>
      <c r="AC15" s="221">
        <f t="shared" si="8"/>
        <v>68.553</v>
      </c>
      <c r="AD15" s="164">
        <f t="shared" si="9"/>
        <v>2</v>
      </c>
      <c r="AE15" s="222"/>
      <c r="AF15" s="222"/>
      <c r="AG15" s="222"/>
      <c r="AH15" s="227">
        <f t="shared" si="10"/>
        <v>261.3</v>
      </c>
      <c r="AI15" s="221">
        <f t="shared" si="11"/>
        <v>68.763</v>
      </c>
      <c r="AJ15" s="166">
        <v>12000</v>
      </c>
      <c r="AK15" s="71"/>
      <c r="AL15" s="69"/>
      <c r="AM15" s="9"/>
    </row>
    <row r="16" spans="1:38" s="70" customFormat="1" ht="33.75" customHeight="1">
      <c r="A16" s="151">
        <v>3</v>
      </c>
      <c r="B16" s="157">
        <v>105</v>
      </c>
      <c r="C16" s="157"/>
      <c r="D16" s="154">
        <v>10071614</v>
      </c>
      <c r="E16" s="155" t="s">
        <v>51</v>
      </c>
      <c r="F16" s="155" t="s">
        <v>52</v>
      </c>
      <c r="G16" s="157" t="s">
        <v>25</v>
      </c>
      <c r="H16" s="154" t="s">
        <v>230</v>
      </c>
      <c r="I16" s="156" t="s">
        <v>53</v>
      </c>
      <c r="J16" s="159" t="s">
        <v>54</v>
      </c>
      <c r="K16" s="154" t="s">
        <v>55</v>
      </c>
      <c r="L16" s="154" t="s">
        <v>56</v>
      </c>
      <c r="M16" s="154" t="s">
        <v>57</v>
      </c>
      <c r="N16" s="154" t="s">
        <v>35</v>
      </c>
      <c r="O16" s="161" t="s">
        <v>58</v>
      </c>
      <c r="P16" s="162">
        <v>258</v>
      </c>
      <c r="Q16" s="221">
        <f t="shared" si="0"/>
        <v>67.895</v>
      </c>
      <c r="R16" s="164">
        <f t="shared" si="1"/>
        <v>3</v>
      </c>
      <c r="S16" s="162">
        <v>259.5</v>
      </c>
      <c r="T16" s="221">
        <f t="shared" si="2"/>
        <v>68.289</v>
      </c>
      <c r="U16" s="164">
        <f t="shared" si="3"/>
        <v>3</v>
      </c>
      <c r="V16" s="162">
        <v>270</v>
      </c>
      <c r="W16" s="221">
        <f t="shared" si="4"/>
        <v>71.053</v>
      </c>
      <c r="X16" s="164">
        <f t="shared" si="5"/>
        <v>1</v>
      </c>
      <c r="Y16" s="162">
        <v>254</v>
      </c>
      <c r="Z16" s="221">
        <f t="shared" si="6"/>
        <v>66.842</v>
      </c>
      <c r="AA16" s="164">
        <f t="shared" si="7"/>
        <v>4</v>
      </c>
      <c r="AB16" s="162">
        <v>254</v>
      </c>
      <c r="AC16" s="221">
        <f t="shared" si="8"/>
        <v>66.842</v>
      </c>
      <c r="AD16" s="164">
        <f t="shared" si="9"/>
        <v>4</v>
      </c>
      <c r="AE16" s="222"/>
      <c r="AF16" s="222"/>
      <c r="AG16" s="222"/>
      <c r="AH16" s="227">
        <f t="shared" si="10"/>
        <v>259.1</v>
      </c>
      <c r="AI16" s="221">
        <f t="shared" si="11"/>
        <v>68.184</v>
      </c>
      <c r="AJ16" s="166">
        <v>9000</v>
      </c>
      <c r="AK16" s="28"/>
      <c r="AL16" s="69"/>
    </row>
    <row r="17" spans="1:38" s="70" customFormat="1" ht="33.75" customHeight="1">
      <c r="A17" s="151">
        <v>4</v>
      </c>
      <c r="B17" s="157">
        <v>107</v>
      </c>
      <c r="C17" s="157"/>
      <c r="D17" s="154">
        <v>10028759</v>
      </c>
      <c r="E17" s="155" t="s">
        <v>302</v>
      </c>
      <c r="F17" s="155" t="s">
        <v>303</v>
      </c>
      <c r="G17" s="157" t="s">
        <v>25</v>
      </c>
      <c r="H17" s="158" t="s">
        <v>304</v>
      </c>
      <c r="I17" s="156" t="s">
        <v>305</v>
      </c>
      <c r="J17" s="159" t="s">
        <v>306</v>
      </c>
      <c r="K17" s="154" t="s">
        <v>161</v>
      </c>
      <c r="L17" s="154" t="s">
        <v>56</v>
      </c>
      <c r="M17" s="154" t="s">
        <v>69</v>
      </c>
      <c r="N17" s="154" t="s">
        <v>35</v>
      </c>
      <c r="O17" s="168" t="s">
        <v>201</v>
      </c>
      <c r="P17" s="162">
        <v>255</v>
      </c>
      <c r="Q17" s="221">
        <f t="shared" si="0"/>
        <v>67.105</v>
      </c>
      <c r="R17" s="164">
        <f t="shared" si="1"/>
        <v>4</v>
      </c>
      <c r="S17" s="162">
        <v>260</v>
      </c>
      <c r="T17" s="221">
        <f t="shared" si="2"/>
        <v>68.421</v>
      </c>
      <c r="U17" s="164">
        <f t="shared" si="3"/>
        <v>2</v>
      </c>
      <c r="V17" s="162">
        <v>258</v>
      </c>
      <c r="W17" s="221">
        <f t="shared" si="4"/>
        <v>67.895</v>
      </c>
      <c r="X17" s="164">
        <f t="shared" si="5"/>
        <v>3</v>
      </c>
      <c r="Y17" s="162">
        <v>260.5</v>
      </c>
      <c r="Z17" s="221">
        <f t="shared" si="6"/>
        <v>68.553</v>
      </c>
      <c r="AA17" s="164">
        <f t="shared" si="7"/>
        <v>2</v>
      </c>
      <c r="AB17" s="162">
        <v>257</v>
      </c>
      <c r="AC17" s="221">
        <f t="shared" si="8"/>
        <v>67.632</v>
      </c>
      <c r="AD17" s="164">
        <f t="shared" si="9"/>
        <v>3</v>
      </c>
      <c r="AE17" s="222"/>
      <c r="AF17" s="222"/>
      <c r="AG17" s="222"/>
      <c r="AH17" s="227">
        <f t="shared" si="10"/>
        <v>258.1</v>
      </c>
      <c r="AI17" s="221">
        <f t="shared" si="11"/>
        <v>67.921</v>
      </c>
      <c r="AJ17" s="166">
        <v>6000</v>
      </c>
      <c r="AK17" s="28"/>
      <c r="AL17" s="69"/>
    </row>
    <row r="18" spans="1:38" s="70" customFormat="1" ht="33.75" customHeight="1">
      <c r="A18" s="151">
        <v>5</v>
      </c>
      <c r="B18" s="157">
        <v>103</v>
      </c>
      <c r="C18" s="157"/>
      <c r="D18" s="173">
        <v>10028754</v>
      </c>
      <c r="E18" s="174" t="s">
        <v>307</v>
      </c>
      <c r="F18" s="174" t="s">
        <v>308</v>
      </c>
      <c r="G18" s="173" t="s">
        <v>25</v>
      </c>
      <c r="H18" s="231" t="s">
        <v>216</v>
      </c>
      <c r="I18" s="169" t="s">
        <v>483</v>
      </c>
      <c r="J18" s="170" t="s">
        <v>217</v>
      </c>
      <c r="K18" s="160" t="s">
        <v>210</v>
      </c>
      <c r="L18" s="160" t="s">
        <v>121</v>
      </c>
      <c r="M18" s="160" t="s">
        <v>218</v>
      </c>
      <c r="N18" s="160" t="s">
        <v>215</v>
      </c>
      <c r="O18" s="175" t="s">
        <v>219</v>
      </c>
      <c r="P18" s="162">
        <v>241</v>
      </c>
      <c r="Q18" s="221">
        <f t="shared" si="0"/>
        <v>63.421</v>
      </c>
      <c r="R18" s="164">
        <f t="shared" si="1"/>
        <v>8</v>
      </c>
      <c r="S18" s="162">
        <v>257</v>
      </c>
      <c r="T18" s="221">
        <f t="shared" si="2"/>
        <v>67.632</v>
      </c>
      <c r="U18" s="164">
        <f t="shared" si="3"/>
        <v>5</v>
      </c>
      <c r="V18" s="162">
        <v>248</v>
      </c>
      <c r="W18" s="221">
        <f t="shared" si="4"/>
        <v>65.263</v>
      </c>
      <c r="X18" s="164">
        <f t="shared" si="5"/>
        <v>8</v>
      </c>
      <c r="Y18" s="162">
        <v>248</v>
      </c>
      <c r="Z18" s="221">
        <f t="shared" si="6"/>
        <v>65.263</v>
      </c>
      <c r="AA18" s="164">
        <f t="shared" si="7"/>
        <v>7</v>
      </c>
      <c r="AB18" s="162">
        <v>249</v>
      </c>
      <c r="AC18" s="221">
        <f t="shared" si="8"/>
        <v>65.526</v>
      </c>
      <c r="AD18" s="164">
        <f t="shared" si="9"/>
        <v>7</v>
      </c>
      <c r="AE18" s="222"/>
      <c r="AF18" s="222"/>
      <c r="AG18" s="222"/>
      <c r="AH18" s="227">
        <f t="shared" si="10"/>
        <v>248.6</v>
      </c>
      <c r="AI18" s="221">
        <f t="shared" si="11"/>
        <v>65.421</v>
      </c>
      <c r="AJ18" s="166">
        <v>3000</v>
      </c>
      <c r="AK18" s="28"/>
      <c r="AL18" s="69"/>
    </row>
    <row r="19" spans="1:39" s="70" customFormat="1" ht="33.75" customHeight="1">
      <c r="A19" s="151">
        <v>6</v>
      </c>
      <c r="B19" s="20">
        <v>115</v>
      </c>
      <c r="C19" s="19"/>
      <c r="D19" s="176">
        <v>10085640</v>
      </c>
      <c r="E19" s="177" t="s">
        <v>158</v>
      </c>
      <c r="F19" s="178" t="s">
        <v>431</v>
      </c>
      <c r="G19" s="176" t="s">
        <v>25</v>
      </c>
      <c r="H19" s="122" t="s">
        <v>288</v>
      </c>
      <c r="I19" s="178" t="s">
        <v>432</v>
      </c>
      <c r="J19" s="123" t="s">
        <v>289</v>
      </c>
      <c r="K19" s="122" t="s">
        <v>290</v>
      </c>
      <c r="L19" s="122" t="s">
        <v>291</v>
      </c>
      <c r="M19" s="122" t="s">
        <v>129</v>
      </c>
      <c r="N19" s="122" t="s">
        <v>215</v>
      </c>
      <c r="O19" s="123" t="s">
        <v>292</v>
      </c>
      <c r="P19" s="162">
        <v>242.5</v>
      </c>
      <c r="Q19" s="221">
        <f t="shared" si="0"/>
        <v>63.816</v>
      </c>
      <c r="R19" s="164">
        <f t="shared" si="1"/>
        <v>6</v>
      </c>
      <c r="S19" s="162">
        <v>249</v>
      </c>
      <c r="T19" s="221">
        <f t="shared" si="2"/>
        <v>65.526</v>
      </c>
      <c r="U19" s="164">
        <f t="shared" si="3"/>
        <v>8</v>
      </c>
      <c r="V19" s="162">
        <v>255.5</v>
      </c>
      <c r="W19" s="221">
        <f t="shared" si="4"/>
        <v>67.237</v>
      </c>
      <c r="X19" s="164">
        <f t="shared" si="5"/>
        <v>4</v>
      </c>
      <c r="Y19" s="162">
        <v>238.5</v>
      </c>
      <c r="Z19" s="221">
        <f t="shared" si="6"/>
        <v>62.763</v>
      </c>
      <c r="AA19" s="164">
        <f t="shared" si="7"/>
        <v>11</v>
      </c>
      <c r="AB19" s="162">
        <v>246</v>
      </c>
      <c r="AC19" s="221">
        <f t="shared" si="8"/>
        <v>64.737</v>
      </c>
      <c r="AD19" s="164">
        <f t="shared" si="9"/>
        <v>10</v>
      </c>
      <c r="AE19" s="222"/>
      <c r="AF19" s="222"/>
      <c r="AG19" s="222"/>
      <c r="AH19" s="227">
        <f t="shared" si="10"/>
        <v>246.3</v>
      </c>
      <c r="AI19" s="221">
        <f t="shared" si="11"/>
        <v>64.816</v>
      </c>
      <c r="AJ19" s="228"/>
      <c r="AK19" s="71"/>
      <c r="AL19" s="69"/>
      <c r="AM19" s="9"/>
    </row>
    <row r="20" spans="1:38" s="70" customFormat="1" ht="33.75" customHeight="1">
      <c r="A20" s="151">
        <v>7</v>
      </c>
      <c r="B20" s="157">
        <v>109</v>
      </c>
      <c r="C20" s="157"/>
      <c r="D20" s="176">
        <v>10060946</v>
      </c>
      <c r="E20" s="177" t="s">
        <v>145</v>
      </c>
      <c r="F20" s="177" t="s">
        <v>427</v>
      </c>
      <c r="G20" s="176" t="s">
        <v>25</v>
      </c>
      <c r="H20" s="122" t="s">
        <v>209</v>
      </c>
      <c r="I20" s="178" t="s">
        <v>428</v>
      </c>
      <c r="J20" s="229" t="s">
        <v>285</v>
      </c>
      <c r="K20" s="122" t="s">
        <v>210</v>
      </c>
      <c r="L20" s="122" t="s">
        <v>211</v>
      </c>
      <c r="M20" s="122" t="s">
        <v>64</v>
      </c>
      <c r="N20" s="122" t="s">
        <v>212</v>
      </c>
      <c r="O20" s="123" t="s">
        <v>213</v>
      </c>
      <c r="P20" s="162">
        <v>234</v>
      </c>
      <c r="Q20" s="221">
        <f t="shared" si="0"/>
        <v>61.579</v>
      </c>
      <c r="R20" s="164">
        <f t="shared" si="1"/>
        <v>10</v>
      </c>
      <c r="S20" s="162">
        <v>247.5</v>
      </c>
      <c r="T20" s="221">
        <f t="shared" si="2"/>
        <v>65.132</v>
      </c>
      <c r="U20" s="164">
        <f t="shared" si="3"/>
        <v>9</v>
      </c>
      <c r="V20" s="162">
        <v>252.5</v>
      </c>
      <c r="W20" s="221">
        <f t="shared" si="4"/>
        <v>66.447</v>
      </c>
      <c r="X20" s="164">
        <f t="shared" si="5"/>
        <v>6</v>
      </c>
      <c r="Y20" s="162">
        <v>251.5</v>
      </c>
      <c r="Z20" s="221">
        <f t="shared" si="6"/>
        <v>66.184</v>
      </c>
      <c r="AA20" s="164">
        <f t="shared" si="7"/>
        <v>6</v>
      </c>
      <c r="AB20" s="162">
        <v>244</v>
      </c>
      <c r="AC20" s="221">
        <f t="shared" si="8"/>
        <v>64.211</v>
      </c>
      <c r="AD20" s="164">
        <f t="shared" si="9"/>
        <v>11</v>
      </c>
      <c r="AE20" s="222"/>
      <c r="AF20" s="222"/>
      <c r="AG20" s="222"/>
      <c r="AH20" s="227">
        <f t="shared" si="10"/>
        <v>245.9</v>
      </c>
      <c r="AI20" s="221">
        <f t="shared" si="11"/>
        <v>64.711</v>
      </c>
      <c r="AJ20" s="228"/>
      <c r="AK20" s="71"/>
      <c r="AL20" s="69"/>
    </row>
    <row r="21" spans="1:39" s="70" customFormat="1" ht="33.75" customHeight="1">
      <c r="A21" s="151">
        <v>8</v>
      </c>
      <c r="B21" s="157">
        <v>111</v>
      </c>
      <c r="C21" s="157"/>
      <c r="D21" s="154">
        <v>10036530</v>
      </c>
      <c r="E21" s="155" t="s">
        <v>44</v>
      </c>
      <c r="F21" s="155" t="s">
        <v>45</v>
      </c>
      <c r="G21" s="157" t="s">
        <v>25</v>
      </c>
      <c r="H21" s="154" t="s">
        <v>280</v>
      </c>
      <c r="I21" s="156" t="s">
        <v>46</v>
      </c>
      <c r="J21" s="159" t="s">
        <v>47</v>
      </c>
      <c r="K21" s="154" t="s">
        <v>48</v>
      </c>
      <c r="L21" s="154" t="s">
        <v>49</v>
      </c>
      <c r="M21" s="154" t="s">
        <v>43</v>
      </c>
      <c r="N21" s="154" t="s">
        <v>35</v>
      </c>
      <c r="O21" s="168" t="s">
        <v>50</v>
      </c>
      <c r="P21" s="162">
        <v>244</v>
      </c>
      <c r="Q21" s="221">
        <f t="shared" si="0"/>
        <v>64.211</v>
      </c>
      <c r="R21" s="164">
        <f t="shared" si="1"/>
        <v>5</v>
      </c>
      <c r="S21" s="162">
        <v>251.5</v>
      </c>
      <c r="T21" s="221">
        <f t="shared" si="2"/>
        <v>66.184</v>
      </c>
      <c r="U21" s="164">
        <f t="shared" si="3"/>
        <v>7</v>
      </c>
      <c r="V21" s="162">
        <v>240</v>
      </c>
      <c r="W21" s="221">
        <f t="shared" si="4"/>
        <v>63.158</v>
      </c>
      <c r="X21" s="164">
        <f t="shared" si="5"/>
        <v>12</v>
      </c>
      <c r="Y21" s="162">
        <v>241.5</v>
      </c>
      <c r="Z21" s="221">
        <f t="shared" si="6"/>
        <v>63.553</v>
      </c>
      <c r="AA21" s="164">
        <f t="shared" si="7"/>
        <v>10</v>
      </c>
      <c r="AB21" s="162">
        <v>251</v>
      </c>
      <c r="AC21" s="221">
        <f t="shared" si="8"/>
        <v>66.053</v>
      </c>
      <c r="AD21" s="164">
        <f t="shared" si="9"/>
        <v>6</v>
      </c>
      <c r="AE21" s="222"/>
      <c r="AF21" s="222"/>
      <c r="AG21" s="222"/>
      <c r="AH21" s="227">
        <f t="shared" si="10"/>
        <v>245.6</v>
      </c>
      <c r="AI21" s="221">
        <f t="shared" si="11"/>
        <v>64.632</v>
      </c>
      <c r="AJ21" s="228"/>
      <c r="AK21" s="71"/>
      <c r="AL21" s="69"/>
      <c r="AM21" s="9"/>
    </row>
    <row r="22" spans="1:38" s="70" customFormat="1" ht="33.75" customHeight="1">
      <c r="A22" s="151">
        <v>9</v>
      </c>
      <c r="B22" s="157">
        <v>114</v>
      </c>
      <c r="C22" s="157"/>
      <c r="D22" s="173">
        <v>10038921</v>
      </c>
      <c r="E22" s="174" t="s">
        <v>307</v>
      </c>
      <c r="F22" s="174" t="s">
        <v>420</v>
      </c>
      <c r="G22" s="173" t="s">
        <v>25</v>
      </c>
      <c r="H22" s="231" t="s">
        <v>344</v>
      </c>
      <c r="I22" s="169" t="s">
        <v>486</v>
      </c>
      <c r="J22" s="170" t="s">
        <v>328</v>
      </c>
      <c r="K22" s="154" t="s">
        <v>194</v>
      </c>
      <c r="L22" s="154" t="s">
        <v>154</v>
      </c>
      <c r="M22" s="154" t="s">
        <v>236</v>
      </c>
      <c r="N22" s="154" t="s">
        <v>35</v>
      </c>
      <c r="O22" s="175" t="s">
        <v>329</v>
      </c>
      <c r="P22" s="162">
        <v>242.5</v>
      </c>
      <c r="Q22" s="221">
        <f t="shared" si="0"/>
        <v>63.816</v>
      </c>
      <c r="R22" s="164">
        <f t="shared" si="1"/>
        <v>6</v>
      </c>
      <c r="S22" s="162">
        <v>245.5</v>
      </c>
      <c r="T22" s="221">
        <f t="shared" si="2"/>
        <v>64.605</v>
      </c>
      <c r="U22" s="164">
        <f t="shared" si="3"/>
        <v>11</v>
      </c>
      <c r="V22" s="162">
        <v>249.5</v>
      </c>
      <c r="W22" s="221">
        <f t="shared" si="4"/>
        <v>65.658</v>
      </c>
      <c r="X22" s="164">
        <f t="shared" si="5"/>
        <v>7</v>
      </c>
      <c r="Y22" s="162">
        <v>245.5</v>
      </c>
      <c r="Z22" s="221">
        <f t="shared" si="6"/>
        <v>64.605</v>
      </c>
      <c r="AA22" s="164">
        <f t="shared" si="7"/>
        <v>9</v>
      </c>
      <c r="AB22" s="162">
        <v>242.5</v>
      </c>
      <c r="AC22" s="221">
        <f t="shared" si="8"/>
        <v>63.816</v>
      </c>
      <c r="AD22" s="164">
        <f t="shared" si="9"/>
        <v>12</v>
      </c>
      <c r="AE22" s="222"/>
      <c r="AF22" s="222"/>
      <c r="AG22" s="222"/>
      <c r="AH22" s="227">
        <f t="shared" si="10"/>
        <v>245.1</v>
      </c>
      <c r="AI22" s="221">
        <f t="shared" si="11"/>
        <v>64.5</v>
      </c>
      <c r="AJ22" s="228"/>
      <c r="AK22" s="28"/>
      <c r="AL22" s="69"/>
    </row>
    <row r="23" spans="1:38" s="70" customFormat="1" ht="33.75" customHeight="1">
      <c r="A23" s="151">
        <v>10</v>
      </c>
      <c r="B23" s="157">
        <v>160</v>
      </c>
      <c r="C23" s="157"/>
      <c r="D23" s="154">
        <v>10097061</v>
      </c>
      <c r="E23" s="155" t="s">
        <v>29</v>
      </c>
      <c r="F23" s="155" t="s">
        <v>30</v>
      </c>
      <c r="G23" s="157" t="s">
        <v>25</v>
      </c>
      <c r="H23" s="154" t="s">
        <v>276</v>
      </c>
      <c r="I23" s="156" t="s">
        <v>31</v>
      </c>
      <c r="J23" s="159" t="s">
        <v>32</v>
      </c>
      <c r="K23" s="154" t="s">
        <v>33</v>
      </c>
      <c r="L23" s="154" t="s">
        <v>27</v>
      </c>
      <c r="M23" s="154" t="s">
        <v>34</v>
      </c>
      <c r="N23" s="154" t="s">
        <v>35</v>
      </c>
      <c r="O23" s="168" t="s">
        <v>36</v>
      </c>
      <c r="P23" s="162">
        <v>231</v>
      </c>
      <c r="Q23" s="221">
        <f t="shared" si="0"/>
        <v>60.789</v>
      </c>
      <c r="R23" s="164">
        <f t="shared" si="1"/>
        <v>12</v>
      </c>
      <c r="S23" s="165">
        <v>253</v>
      </c>
      <c r="T23" s="221">
        <f t="shared" si="2"/>
        <v>66.579</v>
      </c>
      <c r="U23" s="164">
        <f t="shared" si="3"/>
        <v>6</v>
      </c>
      <c r="V23" s="165">
        <v>242.5</v>
      </c>
      <c r="W23" s="221">
        <f t="shared" si="4"/>
        <v>63.816</v>
      </c>
      <c r="X23" s="164">
        <f t="shared" si="5"/>
        <v>10</v>
      </c>
      <c r="Y23" s="165">
        <v>248</v>
      </c>
      <c r="Z23" s="221">
        <f t="shared" si="6"/>
        <v>65.263</v>
      </c>
      <c r="AA23" s="164">
        <f t="shared" si="7"/>
        <v>7</v>
      </c>
      <c r="AB23" s="165">
        <v>249</v>
      </c>
      <c r="AC23" s="221">
        <f t="shared" si="8"/>
        <v>65.526</v>
      </c>
      <c r="AD23" s="164">
        <f t="shared" si="9"/>
        <v>7</v>
      </c>
      <c r="AE23" s="166"/>
      <c r="AF23" s="166"/>
      <c r="AG23" s="166"/>
      <c r="AH23" s="167">
        <f t="shared" si="10"/>
        <v>244.7</v>
      </c>
      <c r="AI23" s="221">
        <f t="shared" si="11"/>
        <v>64.395</v>
      </c>
      <c r="AJ23" s="228"/>
      <c r="AK23" s="28"/>
      <c r="AL23" s="69"/>
    </row>
    <row r="24" spans="1:38" s="70" customFormat="1" ht="33.75" customHeight="1">
      <c r="A24" s="151">
        <v>11</v>
      </c>
      <c r="B24" s="157">
        <v>108</v>
      </c>
      <c r="C24" s="157"/>
      <c r="D24" s="154">
        <v>10010323</v>
      </c>
      <c r="E24" s="155" t="s">
        <v>142</v>
      </c>
      <c r="F24" s="155" t="s">
        <v>141</v>
      </c>
      <c r="G24" s="157" t="s">
        <v>25</v>
      </c>
      <c r="H24" s="154" t="s">
        <v>221</v>
      </c>
      <c r="I24" s="156" t="s">
        <v>143</v>
      </c>
      <c r="J24" s="159" t="s">
        <v>144</v>
      </c>
      <c r="K24" s="154" t="s">
        <v>26</v>
      </c>
      <c r="L24" s="154" t="s">
        <v>27</v>
      </c>
      <c r="M24" s="154" t="s">
        <v>102</v>
      </c>
      <c r="N24" s="154" t="s">
        <v>39</v>
      </c>
      <c r="O24" s="168" t="s">
        <v>110</v>
      </c>
      <c r="P24" s="162">
        <v>229</v>
      </c>
      <c r="Q24" s="221">
        <f t="shared" si="0"/>
        <v>60.263</v>
      </c>
      <c r="R24" s="164">
        <f t="shared" si="1"/>
        <v>14</v>
      </c>
      <c r="S24" s="162">
        <v>246</v>
      </c>
      <c r="T24" s="221">
        <f t="shared" si="2"/>
        <v>64.737</v>
      </c>
      <c r="U24" s="164">
        <f t="shared" si="3"/>
        <v>10</v>
      </c>
      <c r="V24" s="162">
        <v>242.5</v>
      </c>
      <c r="W24" s="221">
        <f t="shared" si="4"/>
        <v>63.816</v>
      </c>
      <c r="X24" s="164">
        <f t="shared" si="5"/>
        <v>10</v>
      </c>
      <c r="Y24" s="162">
        <v>253</v>
      </c>
      <c r="Z24" s="221">
        <f t="shared" si="6"/>
        <v>66.579</v>
      </c>
      <c r="AA24" s="164">
        <f t="shared" si="7"/>
        <v>5</v>
      </c>
      <c r="AB24" s="162">
        <v>249</v>
      </c>
      <c r="AC24" s="221">
        <f t="shared" si="8"/>
        <v>65.526</v>
      </c>
      <c r="AD24" s="164">
        <f t="shared" si="9"/>
        <v>7</v>
      </c>
      <c r="AE24" s="222"/>
      <c r="AF24" s="222"/>
      <c r="AG24" s="222"/>
      <c r="AH24" s="227">
        <f t="shared" si="10"/>
        <v>243.9</v>
      </c>
      <c r="AI24" s="221">
        <f t="shared" si="11"/>
        <v>64.184</v>
      </c>
      <c r="AJ24" s="228"/>
      <c r="AK24" s="28"/>
      <c r="AL24" s="69"/>
    </row>
    <row r="25" spans="1:39" s="70" customFormat="1" ht="33.75" customHeight="1">
      <c r="A25" s="151">
        <v>12</v>
      </c>
      <c r="B25" s="20">
        <v>102</v>
      </c>
      <c r="C25" s="19"/>
      <c r="D25" s="20">
        <v>10078500</v>
      </c>
      <c r="E25" s="21" t="s">
        <v>72</v>
      </c>
      <c r="F25" s="21" t="s">
        <v>73</v>
      </c>
      <c r="G25" s="19" t="s">
        <v>25</v>
      </c>
      <c r="H25" s="25" t="s">
        <v>476</v>
      </c>
      <c r="I25" s="22" t="s">
        <v>74</v>
      </c>
      <c r="J25" s="23" t="s">
        <v>75</v>
      </c>
      <c r="K25" s="20" t="s">
        <v>33</v>
      </c>
      <c r="L25" s="20" t="s">
        <v>27</v>
      </c>
      <c r="M25" s="20" t="s">
        <v>28</v>
      </c>
      <c r="N25" s="20" t="s">
        <v>35</v>
      </c>
      <c r="O25" s="24" t="s">
        <v>76</v>
      </c>
      <c r="P25" s="162">
        <v>230</v>
      </c>
      <c r="Q25" s="221">
        <f t="shared" si="0"/>
        <v>60.526</v>
      </c>
      <c r="R25" s="164">
        <f t="shared" si="1"/>
        <v>13</v>
      </c>
      <c r="S25" s="162">
        <v>241</v>
      </c>
      <c r="T25" s="221">
        <f t="shared" si="2"/>
        <v>63.421</v>
      </c>
      <c r="U25" s="164">
        <f t="shared" si="3"/>
        <v>13</v>
      </c>
      <c r="V25" s="162">
        <v>244.5</v>
      </c>
      <c r="W25" s="221">
        <f t="shared" si="4"/>
        <v>64.342</v>
      </c>
      <c r="X25" s="164">
        <f t="shared" si="5"/>
        <v>9</v>
      </c>
      <c r="Y25" s="162">
        <v>238.5</v>
      </c>
      <c r="Z25" s="221">
        <f t="shared" si="6"/>
        <v>62.763</v>
      </c>
      <c r="AA25" s="164">
        <f t="shared" si="7"/>
        <v>11</v>
      </c>
      <c r="AB25" s="162">
        <v>252</v>
      </c>
      <c r="AC25" s="221">
        <f t="shared" si="8"/>
        <v>66.316</v>
      </c>
      <c r="AD25" s="164">
        <f t="shared" si="9"/>
        <v>5</v>
      </c>
      <c r="AE25" s="222"/>
      <c r="AF25" s="222"/>
      <c r="AG25" s="222"/>
      <c r="AH25" s="227">
        <f t="shared" si="10"/>
        <v>241.2</v>
      </c>
      <c r="AI25" s="221">
        <f t="shared" si="11"/>
        <v>63.474</v>
      </c>
      <c r="AJ25" s="166"/>
      <c r="AK25" s="71"/>
      <c r="AL25" s="69"/>
      <c r="AM25" s="9"/>
    </row>
    <row r="26" spans="1:38" s="70" customFormat="1" ht="33.75" customHeight="1">
      <c r="A26" s="151">
        <v>13</v>
      </c>
      <c r="B26" s="157">
        <v>110</v>
      </c>
      <c r="C26" s="157"/>
      <c r="D26" s="158" t="s">
        <v>465</v>
      </c>
      <c r="E26" s="155" t="s">
        <v>29</v>
      </c>
      <c r="F26" s="156" t="s">
        <v>466</v>
      </c>
      <c r="G26" s="157" t="s">
        <v>25</v>
      </c>
      <c r="H26" s="158" t="s">
        <v>467</v>
      </c>
      <c r="I26" s="156" t="s">
        <v>468</v>
      </c>
      <c r="J26" s="159" t="s">
        <v>469</v>
      </c>
      <c r="K26" s="154" t="s">
        <v>26</v>
      </c>
      <c r="L26" s="154" t="s">
        <v>27</v>
      </c>
      <c r="M26" s="154" t="s">
        <v>69</v>
      </c>
      <c r="N26" s="122" t="s">
        <v>212</v>
      </c>
      <c r="O26" s="168" t="s">
        <v>470</v>
      </c>
      <c r="P26" s="162">
        <v>232.5</v>
      </c>
      <c r="Q26" s="221">
        <f t="shared" si="0"/>
        <v>61.184</v>
      </c>
      <c r="R26" s="164">
        <f t="shared" si="1"/>
        <v>11</v>
      </c>
      <c r="S26" s="162">
        <v>243.5</v>
      </c>
      <c r="T26" s="221">
        <f t="shared" si="2"/>
        <v>64.079</v>
      </c>
      <c r="U26" s="164">
        <f t="shared" si="3"/>
        <v>12</v>
      </c>
      <c r="V26" s="162">
        <v>237.5</v>
      </c>
      <c r="W26" s="221">
        <f t="shared" si="4"/>
        <v>62.5</v>
      </c>
      <c r="X26" s="164">
        <f t="shared" si="5"/>
        <v>13</v>
      </c>
      <c r="Y26" s="162">
        <v>227</v>
      </c>
      <c r="Z26" s="221">
        <f t="shared" si="6"/>
        <v>59.737</v>
      </c>
      <c r="AA26" s="164">
        <f t="shared" si="7"/>
        <v>14</v>
      </c>
      <c r="AB26" s="162">
        <v>231.5</v>
      </c>
      <c r="AC26" s="221">
        <f t="shared" si="8"/>
        <v>60.921</v>
      </c>
      <c r="AD26" s="164">
        <f t="shared" si="9"/>
        <v>14</v>
      </c>
      <c r="AE26" s="222"/>
      <c r="AF26" s="222"/>
      <c r="AG26" s="222"/>
      <c r="AH26" s="227">
        <f t="shared" si="10"/>
        <v>234.4</v>
      </c>
      <c r="AI26" s="221">
        <f t="shared" si="11"/>
        <v>61.684</v>
      </c>
      <c r="AJ26" s="228"/>
      <c r="AK26" s="28"/>
      <c r="AL26" s="69"/>
    </row>
    <row r="27" spans="1:38" s="70" customFormat="1" ht="33.75" customHeight="1">
      <c r="A27" s="151">
        <v>14</v>
      </c>
      <c r="B27" s="20">
        <v>117</v>
      </c>
      <c r="C27" s="19"/>
      <c r="D27" s="20">
        <v>10153454</v>
      </c>
      <c r="E27" s="21" t="s">
        <v>433</v>
      </c>
      <c r="F27" s="21" t="s">
        <v>528</v>
      </c>
      <c r="G27" s="19" t="s">
        <v>25</v>
      </c>
      <c r="H27" s="25" t="s">
        <v>529</v>
      </c>
      <c r="I27" s="22" t="s">
        <v>530</v>
      </c>
      <c r="J27" s="23" t="s">
        <v>532</v>
      </c>
      <c r="K27" s="20" t="s">
        <v>33</v>
      </c>
      <c r="L27" s="171" t="s">
        <v>149</v>
      </c>
      <c r="M27" s="20" t="s">
        <v>102</v>
      </c>
      <c r="N27" s="171" t="s">
        <v>208</v>
      </c>
      <c r="O27" s="24" t="s">
        <v>531</v>
      </c>
      <c r="P27" s="162">
        <v>237</v>
      </c>
      <c r="Q27" s="221">
        <f t="shared" si="0"/>
        <v>62.368</v>
      </c>
      <c r="R27" s="164">
        <f t="shared" si="1"/>
        <v>9</v>
      </c>
      <c r="S27" s="162">
        <v>236</v>
      </c>
      <c r="T27" s="221">
        <f t="shared" si="2"/>
        <v>62.105</v>
      </c>
      <c r="U27" s="164">
        <f t="shared" si="3"/>
        <v>14</v>
      </c>
      <c r="V27" s="162">
        <v>229.5</v>
      </c>
      <c r="W27" s="221">
        <f t="shared" si="4"/>
        <v>60.395</v>
      </c>
      <c r="X27" s="164">
        <f t="shared" si="5"/>
        <v>15</v>
      </c>
      <c r="Y27" s="162">
        <v>232</v>
      </c>
      <c r="Z27" s="221">
        <f t="shared" si="6"/>
        <v>61.053</v>
      </c>
      <c r="AA27" s="164">
        <f t="shared" si="7"/>
        <v>13</v>
      </c>
      <c r="AB27" s="162">
        <v>232</v>
      </c>
      <c r="AC27" s="221">
        <f t="shared" si="8"/>
        <v>61.053</v>
      </c>
      <c r="AD27" s="164">
        <f t="shared" si="9"/>
        <v>13</v>
      </c>
      <c r="AE27" s="222"/>
      <c r="AF27" s="222"/>
      <c r="AG27" s="222"/>
      <c r="AH27" s="227">
        <f t="shared" si="10"/>
        <v>233.3</v>
      </c>
      <c r="AI27" s="221">
        <f t="shared" si="11"/>
        <v>61.395</v>
      </c>
      <c r="AJ27" s="228"/>
      <c r="AK27" s="28"/>
      <c r="AL27" s="69"/>
    </row>
    <row r="28" spans="1:38" s="70" customFormat="1" ht="33.75" customHeight="1">
      <c r="A28" s="151">
        <v>15</v>
      </c>
      <c r="B28" s="20">
        <v>113</v>
      </c>
      <c r="C28" s="19"/>
      <c r="D28" s="20">
        <v>10028758</v>
      </c>
      <c r="E28" s="21" t="s">
        <v>487</v>
      </c>
      <c r="F28" s="21" t="s">
        <v>488</v>
      </c>
      <c r="G28" s="19" t="s">
        <v>25</v>
      </c>
      <c r="H28" s="25" t="s">
        <v>477</v>
      </c>
      <c r="I28" s="22" t="s">
        <v>489</v>
      </c>
      <c r="J28" s="23" t="s">
        <v>478</v>
      </c>
      <c r="K28" s="160" t="s">
        <v>161</v>
      </c>
      <c r="L28" s="171" t="s">
        <v>149</v>
      </c>
      <c r="M28" s="20" t="s">
        <v>57</v>
      </c>
      <c r="N28" s="160" t="s">
        <v>215</v>
      </c>
      <c r="O28" s="24" t="s">
        <v>479</v>
      </c>
      <c r="P28" s="162">
        <v>218</v>
      </c>
      <c r="Q28" s="221">
        <f t="shared" si="0"/>
        <v>57.368</v>
      </c>
      <c r="R28" s="164">
        <f t="shared" si="1"/>
        <v>15</v>
      </c>
      <c r="S28" s="165">
        <v>228.5</v>
      </c>
      <c r="T28" s="221">
        <f t="shared" si="2"/>
        <v>60.132</v>
      </c>
      <c r="U28" s="164">
        <f t="shared" si="3"/>
        <v>15</v>
      </c>
      <c r="V28" s="165">
        <v>232</v>
      </c>
      <c r="W28" s="221">
        <f t="shared" si="4"/>
        <v>61.053</v>
      </c>
      <c r="X28" s="164">
        <f t="shared" si="5"/>
        <v>14</v>
      </c>
      <c r="Y28" s="165">
        <v>214.5</v>
      </c>
      <c r="Z28" s="221">
        <f t="shared" si="6"/>
        <v>56.447</v>
      </c>
      <c r="AA28" s="164">
        <f t="shared" si="7"/>
        <v>15</v>
      </c>
      <c r="AB28" s="165">
        <v>222.5</v>
      </c>
      <c r="AC28" s="221">
        <f t="shared" si="8"/>
        <v>58.553</v>
      </c>
      <c r="AD28" s="164">
        <f t="shared" si="9"/>
        <v>15</v>
      </c>
      <c r="AE28" s="166"/>
      <c r="AF28" s="166"/>
      <c r="AG28" s="166"/>
      <c r="AH28" s="167">
        <f t="shared" si="10"/>
        <v>223.1</v>
      </c>
      <c r="AI28" s="221">
        <f t="shared" si="11"/>
        <v>58.711</v>
      </c>
      <c r="AJ28" s="228"/>
      <c r="AK28" s="71"/>
      <c r="AL28" s="69"/>
    </row>
    <row r="29" spans="1:38" s="70" customFormat="1" ht="33.75" customHeight="1">
      <c r="A29" s="151">
        <v>16</v>
      </c>
      <c r="B29" s="20">
        <v>116</v>
      </c>
      <c r="C29" s="19"/>
      <c r="D29" s="20">
        <v>10153627</v>
      </c>
      <c r="E29" s="21" t="s">
        <v>59</v>
      </c>
      <c r="F29" s="21" t="s">
        <v>533</v>
      </c>
      <c r="G29" s="19" t="s">
        <v>25</v>
      </c>
      <c r="H29" s="25" t="s">
        <v>535</v>
      </c>
      <c r="I29" s="22" t="s">
        <v>534</v>
      </c>
      <c r="J29" s="23" t="s">
        <v>536</v>
      </c>
      <c r="K29" s="20" t="s">
        <v>33</v>
      </c>
      <c r="L29" s="154" t="s">
        <v>27</v>
      </c>
      <c r="M29" s="122" t="s">
        <v>229</v>
      </c>
      <c r="N29" s="171" t="s">
        <v>208</v>
      </c>
      <c r="O29" s="24" t="s">
        <v>274</v>
      </c>
      <c r="P29" s="162">
        <v>208</v>
      </c>
      <c r="Q29" s="221">
        <f t="shared" si="0"/>
        <v>54.737</v>
      </c>
      <c r="R29" s="164">
        <f t="shared" si="1"/>
        <v>17</v>
      </c>
      <c r="S29" s="162">
        <v>219</v>
      </c>
      <c r="T29" s="221">
        <f t="shared" si="2"/>
        <v>57.632</v>
      </c>
      <c r="U29" s="164">
        <f t="shared" si="3"/>
        <v>16</v>
      </c>
      <c r="V29" s="162">
        <v>215.5</v>
      </c>
      <c r="W29" s="221">
        <f t="shared" si="4"/>
        <v>56.711</v>
      </c>
      <c r="X29" s="164">
        <f t="shared" si="5"/>
        <v>16</v>
      </c>
      <c r="Y29" s="162">
        <v>208</v>
      </c>
      <c r="Z29" s="221">
        <f t="shared" si="6"/>
        <v>54.737</v>
      </c>
      <c r="AA29" s="164">
        <f t="shared" si="7"/>
        <v>16</v>
      </c>
      <c r="AB29" s="162">
        <v>205.5</v>
      </c>
      <c r="AC29" s="221">
        <f t="shared" si="8"/>
        <v>54.079</v>
      </c>
      <c r="AD29" s="164">
        <f t="shared" si="9"/>
        <v>17</v>
      </c>
      <c r="AE29" s="222"/>
      <c r="AF29" s="222"/>
      <c r="AG29" s="222"/>
      <c r="AH29" s="227">
        <f t="shared" si="10"/>
        <v>211.2</v>
      </c>
      <c r="AI29" s="221">
        <f t="shared" si="11"/>
        <v>55.579</v>
      </c>
      <c r="AJ29" s="228"/>
      <c r="AK29" s="28"/>
      <c r="AL29" s="69"/>
    </row>
    <row r="30" spans="1:39" s="70" customFormat="1" ht="33.75" customHeight="1">
      <c r="A30" s="151">
        <v>17</v>
      </c>
      <c r="B30" s="157">
        <v>112</v>
      </c>
      <c r="C30" s="157"/>
      <c r="D30" s="158" t="s">
        <v>463</v>
      </c>
      <c r="E30" s="155" t="s">
        <v>51</v>
      </c>
      <c r="F30" s="156" t="s">
        <v>461</v>
      </c>
      <c r="G30" s="157" t="s">
        <v>25</v>
      </c>
      <c r="H30" s="158" t="s">
        <v>464</v>
      </c>
      <c r="I30" s="156" t="s">
        <v>462</v>
      </c>
      <c r="J30" s="159" t="s">
        <v>460</v>
      </c>
      <c r="K30" s="154" t="s">
        <v>70</v>
      </c>
      <c r="L30" s="154" t="s">
        <v>27</v>
      </c>
      <c r="M30" s="154" t="s">
        <v>28</v>
      </c>
      <c r="N30" s="154" t="s">
        <v>39</v>
      </c>
      <c r="O30" s="168" t="s">
        <v>277</v>
      </c>
      <c r="P30" s="162">
        <v>211</v>
      </c>
      <c r="Q30" s="221">
        <f t="shared" si="0"/>
        <v>55.526</v>
      </c>
      <c r="R30" s="164">
        <f t="shared" si="1"/>
        <v>16</v>
      </c>
      <c r="S30" s="162">
        <v>212.5</v>
      </c>
      <c r="T30" s="221">
        <f t="shared" si="2"/>
        <v>55.921</v>
      </c>
      <c r="U30" s="164">
        <f t="shared" si="3"/>
        <v>17</v>
      </c>
      <c r="V30" s="162">
        <v>214</v>
      </c>
      <c r="W30" s="221">
        <f t="shared" si="4"/>
        <v>56.316</v>
      </c>
      <c r="X30" s="164">
        <f t="shared" si="5"/>
        <v>17</v>
      </c>
      <c r="Y30" s="162">
        <v>206.5</v>
      </c>
      <c r="Z30" s="221">
        <f t="shared" si="6"/>
        <v>54.342</v>
      </c>
      <c r="AA30" s="164">
        <f t="shared" si="7"/>
        <v>17</v>
      </c>
      <c r="AB30" s="162">
        <v>209.5</v>
      </c>
      <c r="AC30" s="221">
        <f t="shared" si="8"/>
        <v>55.132</v>
      </c>
      <c r="AD30" s="164">
        <f t="shared" si="9"/>
        <v>16</v>
      </c>
      <c r="AE30" s="222"/>
      <c r="AF30" s="222"/>
      <c r="AG30" s="222"/>
      <c r="AH30" s="227">
        <f t="shared" si="10"/>
        <v>210.7</v>
      </c>
      <c r="AI30" s="221">
        <f t="shared" si="11"/>
        <v>55.447</v>
      </c>
      <c r="AJ30" s="228"/>
      <c r="AK30" s="28"/>
      <c r="AL30" s="69"/>
      <c r="AM30" s="9"/>
    </row>
    <row r="31" spans="1:39" s="70" customFormat="1" ht="23.25" customHeight="1">
      <c r="A31" s="193"/>
      <c r="B31" s="208"/>
      <c r="C31" s="209"/>
      <c r="D31" s="210"/>
      <c r="E31" s="211"/>
      <c r="F31" s="211"/>
      <c r="G31" s="212"/>
      <c r="H31" s="208"/>
      <c r="I31" s="213"/>
      <c r="J31" s="214"/>
      <c r="K31" s="208"/>
      <c r="L31" s="208"/>
      <c r="M31" s="208"/>
      <c r="N31" s="208"/>
      <c r="O31" s="215"/>
      <c r="P31" s="216"/>
      <c r="Q31" s="190"/>
      <c r="R31" s="217"/>
      <c r="S31" s="216"/>
      <c r="T31" s="190"/>
      <c r="U31" s="217"/>
      <c r="V31" s="216"/>
      <c r="W31" s="190"/>
      <c r="X31" s="217"/>
      <c r="Y31" s="216"/>
      <c r="Z31" s="190"/>
      <c r="AA31" s="217"/>
      <c r="AB31" s="216"/>
      <c r="AC31" s="194"/>
      <c r="AD31" s="197"/>
      <c r="AE31" s="198"/>
      <c r="AF31" s="198"/>
      <c r="AG31" s="198"/>
      <c r="AH31" s="218"/>
      <c r="AI31" s="194"/>
      <c r="AJ31" s="198"/>
      <c r="AK31" s="71"/>
      <c r="AL31" s="69"/>
      <c r="AM31" s="9"/>
    </row>
    <row r="32" spans="1:15" ht="19.5">
      <c r="A32" s="80" t="s">
        <v>188</v>
      </c>
      <c r="B32" s="76"/>
      <c r="C32" s="76"/>
      <c r="D32" s="1"/>
      <c r="E32" s="76"/>
      <c r="F32" s="76"/>
      <c r="G32" s="1"/>
      <c r="H32" s="1"/>
      <c r="I32" s="1"/>
      <c r="J32" s="1"/>
      <c r="K32" s="280"/>
      <c r="L32" s="280"/>
      <c r="M32" s="280"/>
      <c r="N32" s="280"/>
      <c r="O32" s="280"/>
    </row>
  </sheetData>
  <sheetProtection/>
  <mergeCells count="37">
    <mergeCell ref="F12:F13"/>
    <mergeCell ref="A1:AJ1"/>
    <mergeCell ref="A2:AJ2"/>
    <mergeCell ref="A4:AJ4"/>
    <mergeCell ref="A5:AJ5"/>
    <mergeCell ref="G6:K6"/>
    <mergeCell ref="M6:Q6"/>
    <mergeCell ref="L12:L13"/>
    <mergeCell ref="G7:K7"/>
    <mergeCell ref="M8:Q8"/>
    <mergeCell ref="AI11:AJ11"/>
    <mergeCell ref="A12:A13"/>
    <mergeCell ref="B12:B13"/>
    <mergeCell ref="C12:C13"/>
    <mergeCell ref="D12:D13"/>
    <mergeCell ref="E12:E13"/>
    <mergeCell ref="N12:N13"/>
    <mergeCell ref="O12:O13"/>
    <mergeCell ref="P12:R12"/>
    <mergeCell ref="M12:M13"/>
    <mergeCell ref="S12:U12"/>
    <mergeCell ref="V12:X12"/>
    <mergeCell ref="G12:G13"/>
    <mergeCell ref="H12:H13"/>
    <mergeCell ref="I12:I13"/>
    <mergeCell ref="J12:J13"/>
    <mergeCell ref="K12:K13"/>
    <mergeCell ref="M7:S7"/>
    <mergeCell ref="AI12:AI13"/>
    <mergeCell ref="AJ12:AJ13"/>
    <mergeCell ref="K32:O32"/>
    <mergeCell ref="Y12:AA12"/>
    <mergeCell ref="AB12:AD12"/>
    <mergeCell ref="AE12:AE13"/>
    <mergeCell ref="AF12:AF13"/>
    <mergeCell ref="AG12:AG13"/>
    <mergeCell ref="AH12:AH13"/>
  </mergeCells>
  <printOptions/>
  <pageMargins left="0.25" right="0.25" top="0.75" bottom="0.75" header="0.3" footer="0.3"/>
  <pageSetup fitToHeight="0" fitToWidth="1" horizontalDpi="600" verticalDpi="600" orientation="landscape" paperSize="9" scale="5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4"/>
  <sheetViews>
    <sheetView view="pageBreakPreview" zoomScale="75" zoomScaleNormal="75" zoomScaleSheetLayoutView="75" zoomScalePageLayoutView="0" workbookViewId="0" topLeftCell="A1">
      <selection activeCell="F10" sqref="F10"/>
    </sheetView>
  </sheetViews>
  <sheetFormatPr defaultColWidth="9.00390625" defaultRowHeight="12.75"/>
  <cols>
    <col min="1" max="1" width="4.625" style="51" customWidth="1"/>
    <col min="2" max="2" width="5.00390625" style="51" customWidth="1"/>
    <col min="3" max="3" width="12.375" style="51" hidden="1" customWidth="1"/>
    <col min="4" max="4" width="13.25390625" style="51" hidden="1" customWidth="1"/>
    <col min="5" max="5" width="9.625" style="51" customWidth="1"/>
    <col min="6" max="6" width="17.125" style="51" customWidth="1"/>
    <col min="7" max="7" width="5.125" style="51" customWidth="1"/>
    <col min="8" max="8" width="14.00390625" style="51" hidden="1" customWidth="1"/>
    <col min="9" max="9" width="14.125" style="51" customWidth="1"/>
    <col min="10" max="10" width="15.75390625" style="51" customWidth="1"/>
    <col min="11" max="11" width="11.75390625" style="51" customWidth="1"/>
    <col min="12" max="12" width="11.625" style="51" customWidth="1"/>
    <col min="13" max="13" width="7.125" style="51" customWidth="1"/>
    <col min="14" max="14" width="9.625" style="51" customWidth="1"/>
    <col min="15" max="15" width="13.125" style="51" customWidth="1"/>
    <col min="16" max="16" width="7.625" style="51" customWidth="1"/>
    <col min="17" max="17" width="8.875" style="51" customWidth="1"/>
    <col min="18" max="18" width="3.75390625" style="51" customWidth="1"/>
    <col min="19" max="19" width="7.00390625" style="51" customWidth="1"/>
    <col min="20" max="20" width="9.375" style="51" customWidth="1"/>
    <col min="21" max="21" width="3.875" style="51" customWidth="1"/>
    <col min="22" max="22" width="7.25390625" style="51" customWidth="1"/>
    <col min="23" max="23" width="9.375" style="51" customWidth="1"/>
    <col min="24" max="24" width="3.875" style="51" customWidth="1"/>
    <col min="25" max="25" width="5.25390625" style="51" customWidth="1"/>
    <col min="26" max="26" width="2.875" style="51" customWidth="1"/>
    <col min="27" max="27" width="6.25390625" style="51" customWidth="1"/>
    <col min="28" max="28" width="7.75390625" style="51" customWidth="1"/>
    <col min="29" max="29" width="11.875" style="51" customWidth="1"/>
    <col min="30" max="30" width="7.375" style="51" customWidth="1"/>
    <col min="31" max="31" width="28.25390625" style="54" customWidth="1"/>
    <col min="32" max="32" width="11.00390625" style="54" customWidth="1"/>
    <col min="33" max="16384" width="9.125" style="51" customWidth="1"/>
  </cols>
  <sheetData>
    <row r="1" spans="1:46" ht="35.25" customHeight="1">
      <c r="A1" s="263" t="s">
        <v>117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49"/>
      <c r="AF1" s="49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</row>
    <row r="2" spans="1:46" ht="42" customHeight="1">
      <c r="A2" s="272" t="s">
        <v>164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49"/>
      <c r="AF2" s="49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</row>
    <row r="3" spans="1:46" ht="16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49"/>
      <c r="AF3" s="49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</row>
    <row r="4" spans="1:32" s="53" customFormat="1" ht="24" customHeight="1">
      <c r="A4" s="273" t="s">
        <v>550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52"/>
      <c r="AF4" s="52"/>
    </row>
    <row r="5" spans="1:30" ht="18.75" customHeight="1">
      <c r="A5" s="274" t="s">
        <v>172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</row>
    <row r="6" spans="4:32" ht="21" customHeight="1">
      <c r="D6" s="55"/>
      <c r="F6" s="56" t="s">
        <v>173</v>
      </c>
      <c r="G6" s="275" t="s">
        <v>555</v>
      </c>
      <c r="H6" s="275"/>
      <c r="I6" s="275"/>
      <c r="J6" s="275"/>
      <c r="K6" s="275"/>
      <c r="L6" s="147"/>
      <c r="M6" s="281"/>
      <c r="N6" s="281"/>
      <c r="O6" s="281"/>
      <c r="P6" s="281"/>
      <c r="Q6" s="281"/>
      <c r="AF6" s="57"/>
    </row>
    <row r="7" spans="1:32" s="59" customFormat="1" ht="20.25" customHeight="1">
      <c r="A7" s="58"/>
      <c r="D7" s="55"/>
      <c r="F7" s="55"/>
      <c r="G7" s="275" t="s">
        <v>554</v>
      </c>
      <c r="H7" s="275"/>
      <c r="I7" s="275"/>
      <c r="J7" s="275"/>
      <c r="K7" s="275"/>
      <c r="L7" s="275"/>
      <c r="M7" s="281"/>
      <c r="N7" s="281"/>
      <c r="O7" s="281"/>
      <c r="P7" s="281"/>
      <c r="Q7" s="281"/>
      <c r="R7" s="61"/>
      <c r="S7" s="61"/>
      <c r="V7" s="61"/>
      <c r="AE7" s="62"/>
      <c r="AF7" s="57"/>
    </row>
    <row r="8" spans="7:32" s="59" customFormat="1" ht="20.25" customHeight="1">
      <c r="G8" s="275" t="s">
        <v>556</v>
      </c>
      <c r="H8" s="275"/>
      <c r="I8" s="275"/>
      <c r="J8" s="275"/>
      <c r="K8" s="275"/>
      <c r="L8" s="149"/>
      <c r="M8" s="281"/>
      <c r="N8" s="281"/>
      <c r="O8" s="281"/>
      <c r="P8" s="281"/>
      <c r="Q8" s="281"/>
      <c r="R8" s="61"/>
      <c r="S8" s="61"/>
      <c r="V8" s="61"/>
      <c r="AE8" s="54"/>
      <c r="AF8" s="57"/>
    </row>
    <row r="9" spans="7:32" s="59" customFormat="1" ht="20.25" customHeight="1">
      <c r="G9" s="60"/>
      <c r="H9" s="63"/>
      <c r="I9" s="63"/>
      <c r="J9" s="63"/>
      <c r="K9" s="63"/>
      <c r="L9" s="60"/>
      <c r="N9" s="61"/>
      <c r="O9" s="61"/>
      <c r="P9" s="61"/>
      <c r="Q9" s="61"/>
      <c r="R9" s="61"/>
      <c r="S9" s="61"/>
      <c r="V9" s="61"/>
      <c r="AE9" s="62"/>
      <c r="AF9" s="57"/>
    </row>
    <row r="10" spans="1:32" s="68" customFormat="1" ht="15" customHeight="1">
      <c r="A10" s="16" t="s">
        <v>7</v>
      </c>
      <c r="B10" s="64"/>
      <c r="C10" s="64"/>
      <c r="D10" s="64"/>
      <c r="E10" s="64"/>
      <c r="F10" s="64"/>
      <c r="G10" s="65"/>
      <c r="H10" s="66"/>
      <c r="I10" s="67"/>
      <c r="J10" s="67"/>
      <c r="K10" s="65"/>
      <c r="L10" s="65"/>
      <c r="N10" s="65"/>
      <c r="O10" s="150"/>
      <c r="P10" s="65"/>
      <c r="Q10" s="65"/>
      <c r="R10" s="65"/>
      <c r="S10" s="65"/>
      <c r="T10" s="65"/>
      <c r="V10" s="65"/>
      <c r="W10" s="65"/>
      <c r="Y10" s="77"/>
      <c r="Z10" s="77"/>
      <c r="AA10" s="77"/>
      <c r="AB10" s="77"/>
      <c r="AC10" s="199" t="s">
        <v>549</v>
      </c>
      <c r="AD10" s="199"/>
      <c r="AE10" s="6"/>
      <c r="AF10" s="57"/>
    </row>
    <row r="11" spans="1:32" ht="24.75" customHeight="1">
      <c r="A11" s="269" t="s">
        <v>187</v>
      </c>
      <c r="B11" s="259" t="s">
        <v>9</v>
      </c>
      <c r="C11" s="262" t="s">
        <v>502</v>
      </c>
      <c r="D11" s="259" t="s">
        <v>11</v>
      </c>
      <c r="E11" s="259" t="s">
        <v>12</v>
      </c>
      <c r="F11" s="258" t="s">
        <v>13</v>
      </c>
      <c r="G11" s="259" t="s">
        <v>14</v>
      </c>
      <c r="H11" s="259" t="s">
        <v>15</v>
      </c>
      <c r="I11" s="258" t="s">
        <v>174</v>
      </c>
      <c r="J11" s="258" t="s">
        <v>17</v>
      </c>
      <c r="K11" s="258" t="s">
        <v>18</v>
      </c>
      <c r="L11" s="258" t="s">
        <v>19</v>
      </c>
      <c r="M11" s="258" t="s">
        <v>20</v>
      </c>
      <c r="N11" s="262" t="s">
        <v>21</v>
      </c>
      <c r="O11" s="258" t="s">
        <v>169</v>
      </c>
      <c r="P11" s="279" t="s">
        <v>175</v>
      </c>
      <c r="Q11" s="279"/>
      <c r="R11" s="279"/>
      <c r="S11" s="262" t="s">
        <v>177</v>
      </c>
      <c r="T11" s="262"/>
      <c r="U11" s="262"/>
      <c r="V11" s="279" t="s">
        <v>178</v>
      </c>
      <c r="W11" s="279"/>
      <c r="X11" s="279"/>
      <c r="Y11" s="278" t="s">
        <v>180</v>
      </c>
      <c r="Z11" s="278" t="s">
        <v>181</v>
      </c>
      <c r="AA11" s="278" t="s">
        <v>182</v>
      </c>
      <c r="AB11" s="277" t="s">
        <v>183</v>
      </c>
      <c r="AC11" s="277" t="s">
        <v>184</v>
      </c>
      <c r="AD11" s="278" t="s">
        <v>190</v>
      </c>
      <c r="AF11" s="57"/>
    </row>
    <row r="12" spans="1:32" ht="48" customHeight="1">
      <c r="A12" s="269"/>
      <c r="B12" s="259"/>
      <c r="C12" s="262"/>
      <c r="D12" s="259"/>
      <c r="E12" s="259"/>
      <c r="F12" s="258"/>
      <c r="G12" s="259"/>
      <c r="H12" s="259"/>
      <c r="I12" s="262"/>
      <c r="J12" s="258"/>
      <c r="K12" s="258"/>
      <c r="L12" s="258"/>
      <c r="M12" s="258"/>
      <c r="N12" s="262"/>
      <c r="O12" s="258"/>
      <c r="P12" s="182" t="s">
        <v>185</v>
      </c>
      <c r="Q12" s="182" t="s">
        <v>186</v>
      </c>
      <c r="R12" s="181" t="s">
        <v>187</v>
      </c>
      <c r="S12" s="182" t="s">
        <v>185</v>
      </c>
      <c r="T12" s="182" t="s">
        <v>186</v>
      </c>
      <c r="U12" s="181" t="s">
        <v>187</v>
      </c>
      <c r="V12" s="182" t="s">
        <v>185</v>
      </c>
      <c r="W12" s="182" t="s">
        <v>186</v>
      </c>
      <c r="X12" s="181" t="s">
        <v>187</v>
      </c>
      <c r="Y12" s="278"/>
      <c r="Z12" s="278"/>
      <c r="AA12" s="278"/>
      <c r="AB12" s="277"/>
      <c r="AC12" s="277"/>
      <c r="AD12" s="278"/>
      <c r="AF12" s="57"/>
    </row>
    <row r="13" spans="1:33" s="70" customFormat="1" ht="33.75" customHeight="1">
      <c r="A13" s="151">
        <v>1</v>
      </c>
      <c r="B13" s="152">
        <v>400</v>
      </c>
      <c r="C13" s="153"/>
      <c r="D13" s="154">
        <v>10153073</v>
      </c>
      <c r="E13" s="155" t="s">
        <v>95</v>
      </c>
      <c r="F13" s="156" t="s">
        <v>449</v>
      </c>
      <c r="G13" s="157" t="s">
        <v>25</v>
      </c>
      <c r="H13" s="158" t="s">
        <v>345</v>
      </c>
      <c r="I13" s="156" t="s">
        <v>471</v>
      </c>
      <c r="J13" s="159" t="s">
        <v>336</v>
      </c>
      <c r="K13" s="154" t="s">
        <v>140</v>
      </c>
      <c r="L13" s="154" t="s">
        <v>42</v>
      </c>
      <c r="M13" s="154" t="s">
        <v>195</v>
      </c>
      <c r="N13" s="160" t="s">
        <v>234</v>
      </c>
      <c r="O13" s="161" t="s">
        <v>337</v>
      </c>
      <c r="P13" s="162">
        <v>249.5</v>
      </c>
      <c r="Q13" s="163">
        <f>ROUND(P13/4.1,3)</f>
        <v>60.854</v>
      </c>
      <c r="R13" s="164">
        <f>RANK(Q13,Q$13:Q$13,0)</f>
        <v>1</v>
      </c>
      <c r="S13" s="165">
        <v>227</v>
      </c>
      <c r="T13" s="163">
        <f>ROUND(S13/4.1,3)</f>
        <v>55.366</v>
      </c>
      <c r="U13" s="164">
        <f>RANK(T13,T$13:T$13,0)</f>
        <v>1</v>
      </c>
      <c r="V13" s="165">
        <v>243.5</v>
      </c>
      <c r="W13" s="163">
        <f>ROUND(V13/4.1,3)</f>
        <v>59.39</v>
      </c>
      <c r="X13" s="164">
        <f>RANK(W13,W$13:W$13,0)</f>
        <v>1</v>
      </c>
      <c r="Y13" s="166"/>
      <c r="Z13" s="166"/>
      <c r="AA13" s="166"/>
      <c r="AB13" s="167">
        <f>(S13+V13+P13)/3</f>
        <v>240</v>
      </c>
      <c r="AC13" s="163">
        <f>ROUND(((T13+W13+Q13)/3)-((Z13*2)/3.8)-IF($Y13=1,0.5,IF($Y13=2,1.5,0)),3)</f>
        <v>58.537</v>
      </c>
      <c r="AD13" s="166" t="s">
        <v>517</v>
      </c>
      <c r="AE13" s="71"/>
      <c r="AF13" s="69"/>
      <c r="AG13" s="9"/>
    </row>
    <row r="14" spans="1:15" ht="28.5" customHeight="1">
      <c r="A14" s="80" t="s">
        <v>188</v>
      </c>
      <c r="B14" s="76"/>
      <c r="C14" s="76"/>
      <c r="D14" s="1"/>
      <c r="E14" s="76"/>
      <c r="F14" s="76"/>
      <c r="G14" s="1"/>
      <c r="H14" s="1"/>
      <c r="I14" s="1"/>
      <c r="J14" s="1"/>
      <c r="K14" s="280"/>
      <c r="L14" s="280"/>
      <c r="M14" s="280"/>
      <c r="N14" s="280"/>
      <c r="O14" s="280"/>
    </row>
  </sheetData>
  <sheetProtection/>
  <mergeCells count="35">
    <mergeCell ref="A1:AD1"/>
    <mergeCell ref="A2:AD2"/>
    <mergeCell ref="A4:AD4"/>
    <mergeCell ref="A5:AD5"/>
    <mergeCell ref="G6:K6"/>
    <mergeCell ref="M6:Q6"/>
    <mergeCell ref="M7:Q7"/>
    <mergeCell ref="G8:K8"/>
    <mergeCell ref="M8:Q8"/>
    <mergeCell ref="A11:A12"/>
    <mergeCell ref="B11:B12"/>
    <mergeCell ref="C11:C12"/>
    <mergeCell ref="D11:D12"/>
    <mergeCell ref="E11:E12"/>
    <mergeCell ref="M11:M12"/>
    <mergeCell ref="N11:N12"/>
    <mergeCell ref="O11:O12"/>
    <mergeCell ref="P11:R11"/>
    <mergeCell ref="S11:U11"/>
    <mergeCell ref="F11:F12"/>
    <mergeCell ref="G11:G12"/>
    <mergeCell ref="H11:H12"/>
    <mergeCell ref="I11:I12"/>
    <mergeCell ref="J11:J12"/>
    <mergeCell ref="K11:K12"/>
    <mergeCell ref="AD11:AD12"/>
    <mergeCell ref="K14:O14"/>
    <mergeCell ref="G7:L7"/>
    <mergeCell ref="V11:X11"/>
    <mergeCell ref="Y11:Y12"/>
    <mergeCell ref="Z11:Z12"/>
    <mergeCell ref="AA11:AA12"/>
    <mergeCell ref="AB11:AB12"/>
    <mergeCell ref="AC11:AC12"/>
    <mergeCell ref="L11:L12"/>
  </mergeCells>
  <printOptions/>
  <pageMargins left="0.25" right="0.25" top="0.75" bottom="0.75" header="0.3" footer="0.3"/>
  <pageSetup fitToHeight="0" fitToWidth="1" horizontalDpi="600" verticalDpi="600" orientation="landscape" paperSize="9" scale="6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9"/>
  <sheetViews>
    <sheetView view="pageBreakPreview" zoomScale="75" zoomScaleNormal="75" zoomScaleSheetLayoutView="75" zoomScalePageLayoutView="0" workbookViewId="0" topLeftCell="A1">
      <selection activeCell="A2" sqref="A2:AD2"/>
    </sheetView>
  </sheetViews>
  <sheetFormatPr defaultColWidth="9.00390625" defaultRowHeight="12.75"/>
  <cols>
    <col min="1" max="1" width="4.625" style="51" customWidth="1"/>
    <col min="2" max="2" width="5.00390625" style="51" customWidth="1"/>
    <col min="3" max="3" width="12.375" style="51" hidden="1" customWidth="1"/>
    <col min="4" max="4" width="13.25390625" style="51" hidden="1" customWidth="1"/>
    <col min="5" max="5" width="11.125" style="51" customWidth="1"/>
    <col min="6" max="6" width="16.625" style="51" customWidth="1"/>
    <col min="7" max="7" width="5.125" style="51" customWidth="1"/>
    <col min="8" max="8" width="14.00390625" style="51" hidden="1" customWidth="1"/>
    <col min="9" max="9" width="22.125" style="51" customWidth="1"/>
    <col min="10" max="10" width="17.625" style="51" customWidth="1"/>
    <col min="11" max="11" width="11.75390625" style="51" customWidth="1"/>
    <col min="12" max="12" width="14.375" style="51" customWidth="1"/>
    <col min="13" max="13" width="7.125" style="51" customWidth="1"/>
    <col min="14" max="14" width="9.625" style="51" customWidth="1"/>
    <col min="15" max="15" width="14.125" style="51" customWidth="1"/>
    <col min="16" max="16" width="7.125" style="51" customWidth="1"/>
    <col min="17" max="17" width="8.875" style="51" customWidth="1"/>
    <col min="18" max="18" width="3.75390625" style="51" customWidth="1"/>
    <col min="19" max="19" width="7.00390625" style="51" customWidth="1"/>
    <col min="20" max="20" width="9.375" style="51" customWidth="1"/>
    <col min="21" max="21" width="3.875" style="51" customWidth="1"/>
    <col min="22" max="22" width="7.125" style="51" customWidth="1"/>
    <col min="23" max="23" width="9.375" style="51" customWidth="1"/>
    <col min="24" max="24" width="3.875" style="51" customWidth="1"/>
    <col min="25" max="25" width="5.25390625" style="51" customWidth="1"/>
    <col min="26" max="26" width="2.875" style="51" customWidth="1"/>
    <col min="27" max="27" width="6.25390625" style="51" hidden="1" customWidth="1"/>
    <col min="28" max="28" width="7.75390625" style="51" customWidth="1"/>
    <col min="29" max="29" width="11.875" style="51" customWidth="1"/>
    <col min="30" max="30" width="7.375" style="51" customWidth="1"/>
    <col min="31" max="31" width="28.25390625" style="54" customWidth="1"/>
    <col min="32" max="32" width="11.00390625" style="54" customWidth="1"/>
    <col min="33" max="16384" width="9.125" style="51" customWidth="1"/>
  </cols>
  <sheetData>
    <row r="1" spans="1:46" ht="33" customHeight="1">
      <c r="A1" s="263" t="s">
        <v>546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49"/>
      <c r="AF1" s="49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</row>
    <row r="2" spans="1:46" ht="33" customHeight="1">
      <c r="A2" s="272" t="s">
        <v>164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49"/>
      <c r="AF2" s="49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</row>
    <row r="3" spans="1:46" ht="16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49"/>
      <c r="AF3" s="49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</row>
    <row r="4" spans="1:32" s="53" customFormat="1" ht="24" customHeight="1">
      <c r="A4" s="273" t="s">
        <v>552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52"/>
      <c r="AF4" s="52"/>
    </row>
    <row r="5" spans="1:30" ht="18.75" customHeight="1">
      <c r="A5" s="274" t="s">
        <v>172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</row>
    <row r="6" spans="4:32" ht="21" customHeight="1">
      <c r="D6" s="55"/>
      <c r="F6" s="56" t="s">
        <v>173</v>
      </c>
      <c r="G6" s="275" t="s">
        <v>555</v>
      </c>
      <c r="H6" s="275"/>
      <c r="I6" s="275"/>
      <c r="J6" s="275"/>
      <c r="K6" s="275"/>
      <c r="L6" s="147"/>
      <c r="M6" s="281"/>
      <c r="N6" s="281"/>
      <c r="O6" s="281"/>
      <c r="P6" s="281"/>
      <c r="Q6" s="281"/>
      <c r="AF6" s="57"/>
    </row>
    <row r="7" spans="1:32" s="59" customFormat="1" ht="20.25" customHeight="1">
      <c r="A7" s="58"/>
      <c r="D7" s="55"/>
      <c r="F7" s="55"/>
      <c r="G7" s="275" t="s">
        <v>554</v>
      </c>
      <c r="H7" s="275"/>
      <c r="I7" s="275"/>
      <c r="J7" s="275"/>
      <c r="K7" s="275"/>
      <c r="L7" s="149"/>
      <c r="M7" s="281"/>
      <c r="N7" s="281"/>
      <c r="O7" s="281"/>
      <c r="P7" s="281"/>
      <c r="Q7" s="281"/>
      <c r="R7" s="61"/>
      <c r="S7" s="61"/>
      <c r="V7" s="61"/>
      <c r="AE7" s="62"/>
      <c r="AF7" s="57"/>
    </row>
    <row r="8" spans="7:32" s="59" customFormat="1" ht="20.25" customHeight="1">
      <c r="G8" s="275" t="s">
        <v>556</v>
      </c>
      <c r="H8" s="275"/>
      <c r="I8" s="275"/>
      <c r="J8" s="275"/>
      <c r="K8" s="275"/>
      <c r="L8" s="149"/>
      <c r="M8" s="281"/>
      <c r="N8" s="281"/>
      <c r="O8" s="281"/>
      <c r="P8" s="281"/>
      <c r="Q8" s="281"/>
      <c r="R8" s="61"/>
      <c r="S8" s="61"/>
      <c r="V8" s="61"/>
      <c r="AE8" s="54"/>
      <c r="AF8" s="57"/>
    </row>
    <row r="9" spans="7:32" s="59" customFormat="1" ht="10.5" customHeight="1">
      <c r="G9" s="60"/>
      <c r="H9" s="63"/>
      <c r="I9" s="63"/>
      <c r="J9" s="63"/>
      <c r="K9" s="63"/>
      <c r="L9" s="60"/>
      <c r="N9" s="61"/>
      <c r="O9" s="61"/>
      <c r="P9" s="61"/>
      <c r="Q9" s="61"/>
      <c r="R9" s="61"/>
      <c r="S9" s="61"/>
      <c r="V9" s="61"/>
      <c r="AE9" s="62"/>
      <c r="AF9" s="57"/>
    </row>
    <row r="10" spans="1:32" s="68" customFormat="1" ht="15" customHeight="1">
      <c r="A10" s="16" t="s">
        <v>7</v>
      </c>
      <c r="B10" s="64"/>
      <c r="C10" s="64"/>
      <c r="D10" s="64"/>
      <c r="E10" s="64"/>
      <c r="F10" s="64"/>
      <c r="G10" s="65"/>
      <c r="H10" s="66"/>
      <c r="I10" s="67"/>
      <c r="J10" s="67"/>
      <c r="K10" s="65"/>
      <c r="L10" s="65"/>
      <c r="N10" s="65"/>
      <c r="O10" s="150"/>
      <c r="P10" s="65"/>
      <c r="Q10" s="65"/>
      <c r="R10" s="65"/>
      <c r="S10" s="65"/>
      <c r="T10" s="65"/>
      <c r="V10" s="65"/>
      <c r="W10" s="65"/>
      <c r="Y10" s="77"/>
      <c r="Z10" s="77"/>
      <c r="AA10" s="77"/>
      <c r="AB10" s="276" t="s">
        <v>549</v>
      </c>
      <c r="AC10" s="276"/>
      <c r="AD10" s="199"/>
      <c r="AE10" s="6"/>
      <c r="AF10" s="57"/>
    </row>
    <row r="11" spans="1:32" ht="24.75" customHeight="1">
      <c r="A11" s="269" t="s">
        <v>187</v>
      </c>
      <c r="B11" s="259" t="s">
        <v>9</v>
      </c>
      <c r="C11" s="262" t="s">
        <v>502</v>
      </c>
      <c r="D11" s="259" t="s">
        <v>11</v>
      </c>
      <c r="E11" s="259" t="s">
        <v>12</v>
      </c>
      <c r="F11" s="258" t="s">
        <v>13</v>
      </c>
      <c r="G11" s="259" t="s">
        <v>14</v>
      </c>
      <c r="H11" s="259" t="s">
        <v>15</v>
      </c>
      <c r="I11" s="258" t="s">
        <v>174</v>
      </c>
      <c r="J11" s="258" t="s">
        <v>17</v>
      </c>
      <c r="K11" s="258" t="s">
        <v>18</v>
      </c>
      <c r="L11" s="258" t="s">
        <v>19</v>
      </c>
      <c r="M11" s="258" t="s">
        <v>20</v>
      </c>
      <c r="N11" s="262" t="s">
        <v>21</v>
      </c>
      <c r="O11" s="258" t="s">
        <v>169</v>
      </c>
      <c r="P11" s="279" t="s">
        <v>175</v>
      </c>
      <c r="Q11" s="279"/>
      <c r="R11" s="279"/>
      <c r="S11" s="262" t="s">
        <v>177</v>
      </c>
      <c r="T11" s="262"/>
      <c r="U11" s="262"/>
      <c r="V11" s="279" t="s">
        <v>178</v>
      </c>
      <c r="W11" s="279"/>
      <c r="X11" s="279"/>
      <c r="Y11" s="278" t="s">
        <v>180</v>
      </c>
      <c r="Z11" s="278" t="s">
        <v>181</v>
      </c>
      <c r="AA11" s="278" t="s">
        <v>182</v>
      </c>
      <c r="AB11" s="277" t="s">
        <v>183</v>
      </c>
      <c r="AC11" s="277" t="s">
        <v>184</v>
      </c>
      <c r="AD11" s="278" t="s">
        <v>190</v>
      </c>
      <c r="AF11" s="57"/>
    </row>
    <row r="12" spans="1:32" ht="48" customHeight="1">
      <c r="A12" s="269"/>
      <c r="B12" s="259"/>
      <c r="C12" s="262"/>
      <c r="D12" s="259"/>
      <c r="E12" s="259"/>
      <c r="F12" s="258"/>
      <c r="G12" s="259"/>
      <c r="H12" s="259"/>
      <c r="I12" s="262"/>
      <c r="J12" s="258"/>
      <c r="K12" s="258"/>
      <c r="L12" s="258"/>
      <c r="M12" s="258"/>
      <c r="N12" s="262"/>
      <c r="O12" s="258"/>
      <c r="P12" s="182" t="s">
        <v>185</v>
      </c>
      <c r="Q12" s="182" t="s">
        <v>186</v>
      </c>
      <c r="R12" s="181" t="s">
        <v>187</v>
      </c>
      <c r="S12" s="182" t="s">
        <v>185</v>
      </c>
      <c r="T12" s="182" t="s">
        <v>186</v>
      </c>
      <c r="U12" s="181" t="s">
        <v>187</v>
      </c>
      <c r="V12" s="182" t="s">
        <v>185</v>
      </c>
      <c r="W12" s="182" t="s">
        <v>186</v>
      </c>
      <c r="X12" s="181" t="s">
        <v>187</v>
      </c>
      <c r="Y12" s="278"/>
      <c r="Z12" s="278"/>
      <c r="AA12" s="278"/>
      <c r="AB12" s="277"/>
      <c r="AC12" s="277"/>
      <c r="AD12" s="278"/>
      <c r="AF12" s="57"/>
    </row>
    <row r="13" spans="1:33" s="70" customFormat="1" ht="31.5" customHeight="1">
      <c r="A13" s="151">
        <v>1</v>
      </c>
      <c r="B13" s="154">
        <v>210</v>
      </c>
      <c r="C13" s="157"/>
      <c r="D13" s="154">
        <v>10141044</v>
      </c>
      <c r="E13" s="155" t="s">
        <v>356</v>
      </c>
      <c r="F13" s="156" t="s">
        <v>455</v>
      </c>
      <c r="G13" s="157" t="s">
        <v>25</v>
      </c>
      <c r="H13" s="158" t="s">
        <v>357</v>
      </c>
      <c r="I13" s="156" t="s">
        <v>358</v>
      </c>
      <c r="J13" s="168" t="s">
        <v>359</v>
      </c>
      <c r="K13" s="154" t="s">
        <v>140</v>
      </c>
      <c r="L13" s="154" t="s">
        <v>42</v>
      </c>
      <c r="M13" s="154" t="s">
        <v>43</v>
      </c>
      <c r="N13" s="154" t="s">
        <v>71</v>
      </c>
      <c r="O13" s="168" t="s">
        <v>360</v>
      </c>
      <c r="P13" s="162">
        <v>216</v>
      </c>
      <c r="Q13" s="163">
        <f aca="true" t="shared" si="0" ref="Q13:Q28">ROUND(P13/3,3)</f>
        <v>72</v>
      </c>
      <c r="R13" s="164">
        <f aca="true" t="shared" si="1" ref="R13:R28">RANK(Q13,Q$13:Q$28,0)</f>
        <v>1</v>
      </c>
      <c r="S13" s="165">
        <v>224</v>
      </c>
      <c r="T13" s="163">
        <f aca="true" t="shared" si="2" ref="T13:T28">ROUND(S13/3,3)</f>
        <v>74.667</v>
      </c>
      <c r="U13" s="164">
        <f aca="true" t="shared" si="3" ref="U13:U28">RANK(T13,T$13:T$28,0)</f>
        <v>1</v>
      </c>
      <c r="V13" s="165">
        <v>218</v>
      </c>
      <c r="W13" s="163">
        <f aca="true" t="shared" si="4" ref="W13:W28">ROUND(V13/3,3)</f>
        <v>72.667</v>
      </c>
      <c r="X13" s="164">
        <f aca="true" t="shared" si="5" ref="X13:X28">RANK(W13,W$13:W$28,0)</f>
        <v>2</v>
      </c>
      <c r="Y13" s="166"/>
      <c r="Z13" s="166"/>
      <c r="AA13" s="166"/>
      <c r="AB13" s="167">
        <f aca="true" t="shared" si="6" ref="AB13:AB28">(S13+V13+P13)/3</f>
        <v>219.33333333333334</v>
      </c>
      <c r="AC13" s="163">
        <f>ROUND(((T13+W13+Q13)/3)-((Z13*2)/3.8)-IF($Y13=1,0.5,IF($Y13=2,1.5,0)),3)</f>
        <v>73.111</v>
      </c>
      <c r="AD13" s="166" t="s">
        <v>517</v>
      </c>
      <c r="AE13" s="71"/>
      <c r="AF13" s="69"/>
      <c r="AG13" s="9"/>
    </row>
    <row r="14" spans="1:33" s="70" customFormat="1" ht="31.5" customHeight="1">
      <c r="A14" s="151">
        <v>2</v>
      </c>
      <c r="B14" s="154">
        <v>214</v>
      </c>
      <c r="C14" s="157"/>
      <c r="D14" s="154">
        <v>10141045</v>
      </c>
      <c r="E14" s="155" t="s">
        <v>128</v>
      </c>
      <c r="F14" s="156" t="s">
        <v>378</v>
      </c>
      <c r="G14" s="157" t="s">
        <v>25</v>
      </c>
      <c r="H14" s="158" t="s">
        <v>324</v>
      </c>
      <c r="I14" s="156" t="s">
        <v>325</v>
      </c>
      <c r="J14" s="168" t="s">
        <v>127</v>
      </c>
      <c r="K14" s="154" t="s">
        <v>48</v>
      </c>
      <c r="L14" s="154" t="s">
        <v>42</v>
      </c>
      <c r="M14" s="154" t="s">
        <v>269</v>
      </c>
      <c r="N14" s="160" t="s">
        <v>225</v>
      </c>
      <c r="O14" s="168" t="s">
        <v>282</v>
      </c>
      <c r="P14" s="162">
        <v>210.5</v>
      </c>
      <c r="Q14" s="163">
        <f t="shared" si="0"/>
        <v>70.167</v>
      </c>
      <c r="R14" s="164">
        <f t="shared" si="1"/>
        <v>4</v>
      </c>
      <c r="S14" s="165">
        <v>216</v>
      </c>
      <c r="T14" s="163">
        <f t="shared" si="2"/>
        <v>72</v>
      </c>
      <c r="U14" s="164">
        <f t="shared" si="3"/>
        <v>3</v>
      </c>
      <c r="V14" s="165">
        <v>225.5</v>
      </c>
      <c r="W14" s="163">
        <f t="shared" si="4"/>
        <v>75.167</v>
      </c>
      <c r="X14" s="164">
        <f t="shared" si="5"/>
        <v>1</v>
      </c>
      <c r="Y14" s="166"/>
      <c r="Z14" s="166"/>
      <c r="AA14" s="166"/>
      <c r="AB14" s="167">
        <f t="shared" si="6"/>
        <v>217.33333333333334</v>
      </c>
      <c r="AC14" s="163">
        <v>72.444</v>
      </c>
      <c r="AD14" s="166" t="s">
        <v>517</v>
      </c>
      <c r="AE14" s="71"/>
      <c r="AF14" s="69"/>
      <c r="AG14" s="9"/>
    </row>
    <row r="15" spans="1:33" s="70" customFormat="1" ht="31.5" customHeight="1">
      <c r="A15" s="151">
        <v>3</v>
      </c>
      <c r="B15" s="154">
        <v>213</v>
      </c>
      <c r="C15" s="157"/>
      <c r="D15" s="154">
        <v>10136244</v>
      </c>
      <c r="E15" s="155" t="s">
        <v>377</v>
      </c>
      <c r="F15" s="156" t="s">
        <v>456</v>
      </c>
      <c r="G15" s="157" t="s">
        <v>25</v>
      </c>
      <c r="H15" s="154" t="s">
        <v>361</v>
      </c>
      <c r="I15" s="156" t="s">
        <v>126</v>
      </c>
      <c r="J15" s="168" t="s">
        <v>122</v>
      </c>
      <c r="K15" s="154" t="s">
        <v>118</v>
      </c>
      <c r="L15" s="154" t="s">
        <v>56</v>
      </c>
      <c r="M15" s="154" t="s">
        <v>43</v>
      </c>
      <c r="N15" s="154" t="s">
        <v>68</v>
      </c>
      <c r="O15" s="168" t="s">
        <v>123</v>
      </c>
      <c r="P15" s="162">
        <v>214.5</v>
      </c>
      <c r="Q15" s="163">
        <f t="shared" si="0"/>
        <v>71.5</v>
      </c>
      <c r="R15" s="164">
        <f t="shared" si="1"/>
        <v>2</v>
      </c>
      <c r="S15" s="165">
        <v>222.5</v>
      </c>
      <c r="T15" s="163">
        <f t="shared" si="2"/>
        <v>74.167</v>
      </c>
      <c r="U15" s="164">
        <f t="shared" si="3"/>
        <v>2</v>
      </c>
      <c r="V15" s="165">
        <v>212.5</v>
      </c>
      <c r="W15" s="163">
        <f t="shared" si="4"/>
        <v>70.833</v>
      </c>
      <c r="X15" s="164">
        <f t="shared" si="5"/>
        <v>4</v>
      </c>
      <c r="Y15" s="166"/>
      <c r="Z15" s="166"/>
      <c r="AA15" s="166"/>
      <c r="AB15" s="167">
        <f t="shared" si="6"/>
        <v>216.5</v>
      </c>
      <c r="AC15" s="163">
        <f aca="true" t="shared" si="7" ref="AC15:AC22">ROUND(((T15+W15+Q15)/3)-((Z15*2)/3.8)-IF($Y15=1,0.5,IF($Y15=2,1.5,0)),3)</f>
        <v>72.167</v>
      </c>
      <c r="AD15" s="166" t="s">
        <v>517</v>
      </c>
      <c r="AE15" s="71"/>
      <c r="AF15" s="69"/>
      <c r="AG15" s="9"/>
    </row>
    <row r="16" spans="1:33" s="70" customFormat="1" ht="31.5" customHeight="1">
      <c r="A16" s="151">
        <v>4</v>
      </c>
      <c r="B16" s="154">
        <v>201</v>
      </c>
      <c r="C16" s="157"/>
      <c r="D16" s="154">
        <v>10136244</v>
      </c>
      <c r="E16" s="155" t="s">
        <v>377</v>
      </c>
      <c r="F16" s="156" t="s">
        <v>456</v>
      </c>
      <c r="G16" s="157" t="s">
        <v>25</v>
      </c>
      <c r="H16" s="154" t="s">
        <v>362</v>
      </c>
      <c r="I16" s="156" t="s">
        <v>363</v>
      </c>
      <c r="J16" s="168" t="s">
        <v>122</v>
      </c>
      <c r="K16" s="160" t="s">
        <v>350</v>
      </c>
      <c r="L16" s="154" t="s">
        <v>42</v>
      </c>
      <c r="M16" s="154" t="s">
        <v>102</v>
      </c>
      <c r="N16" s="160" t="s">
        <v>225</v>
      </c>
      <c r="O16" s="168" t="s">
        <v>364</v>
      </c>
      <c r="P16" s="162">
        <v>211.5</v>
      </c>
      <c r="Q16" s="163">
        <f t="shared" si="0"/>
        <v>70.5</v>
      </c>
      <c r="R16" s="164">
        <f t="shared" si="1"/>
        <v>3</v>
      </c>
      <c r="S16" s="165">
        <v>211</v>
      </c>
      <c r="T16" s="163">
        <f t="shared" si="2"/>
        <v>70.333</v>
      </c>
      <c r="U16" s="164">
        <f t="shared" si="3"/>
        <v>5</v>
      </c>
      <c r="V16" s="165">
        <v>213.5</v>
      </c>
      <c r="W16" s="163">
        <f t="shared" si="4"/>
        <v>71.167</v>
      </c>
      <c r="X16" s="164">
        <f t="shared" si="5"/>
        <v>3</v>
      </c>
      <c r="Y16" s="166"/>
      <c r="Z16" s="166"/>
      <c r="AA16" s="166"/>
      <c r="AB16" s="167">
        <f t="shared" si="6"/>
        <v>212</v>
      </c>
      <c r="AC16" s="163">
        <f t="shared" si="7"/>
        <v>70.667</v>
      </c>
      <c r="AD16" s="166" t="s">
        <v>517</v>
      </c>
      <c r="AE16" s="71"/>
      <c r="AF16" s="69"/>
      <c r="AG16" s="9"/>
    </row>
    <row r="17" spans="1:33" s="70" customFormat="1" ht="31.5" customHeight="1">
      <c r="A17" s="151">
        <v>5</v>
      </c>
      <c r="B17" s="154">
        <v>216</v>
      </c>
      <c r="C17" s="157"/>
      <c r="D17" s="176">
        <v>10141112</v>
      </c>
      <c r="E17" s="177" t="s">
        <v>436</v>
      </c>
      <c r="F17" s="178" t="s">
        <v>437</v>
      </c>
      <c r="G17" s="176" t="s">
        <v>25</v>
      </c>
      <c r="H17" s="122" t="s">
        <v>241</v>
      </c>
      <c r="I17" s="178" t="s">
        <v>163</v>
      </c>
      <c r="J17" s="179" t="s">
        <v>267</v>
      </c>
      <c r="K17" s="122" t="s">
        <v>146</v>
      </c>
      <c r="L17" s="122" t="s">
        <v>147</v>
      </c>
      <c r="M17" s="122" t="s">
        <v>69</v>
      </c>
      <c r="N17" s="122" t="s">
        <v>225</v>
      </c>
      <c r="O17" s="123" t="s">
        <v>162</v>
      </c>
      <c r="P17" s="162">
        <v>201</v>
      </c>
      <c r="Q17" s="163">
        <f t="shared" si="0"/>
        <v>67</v>
      </c>
      <c r="R17" s="164">
        <f t="shared" si="1"/>
        <v>7</v>
      </c>
      <c r="S17" s="165">
        <v>212</v>
      </c>
      <c r="T17" s="163">
        <f t="shared" si="2"/>
        <v>70.667</v>
      </c>
      <c r="U17" s="164">
        <f t="shared" si="3"/>
        <v>4</v>
      </c>
      <c r="V17" s="165">
        <v>208</v>
      </c>
      <c r="W17" s="163">
        <f t="shared" si="4"/>
        <v>69.333</v>
      </c>
      <c r="X17" s="164">
        <f t="shared" si="5"/>
        <v>5</v>
      </c>
      <c r="Y17" s="166"/>
      <c r="Z17" s="166"/>
      <c r="AA17" s="166"/>
      <c r="AB17" s="167">
        <f t="shared" si="6"/>
        <v>207</v>
      </c>
      <c r="AC17" s="163">
        <f t="shared" si="7"/>
        <v>69</v>
      </c>
      <c r="AD17" s="166" t="s">
        <v>517</v>
      </c>
      <c r="AE17" s="71"/>
      <c r="AF17" s="69"/>
      <c r="AG17" s="9"/>
    </row>
    <row r="18" spans="1:33" s="70" customFormat="1" ht="31.5" customHeight="1">
      <c r="A18" s="151">
        <v>6</v>
      </c>
      <c r="B18" s="154">
        <v>203</v>
      </c>
      <c r="C18" s="157"/>
      <c r="D18" s="154">
        <v>10153409</v>
      </c>
      <c r="E18" s="155" t="s">
        <v>139</v>
      </c>
      <c r="F18" s="156" t="s">
        <v>454</v>
      </c>
      <c r="G18" s="157" t="s">
        <v>25</v>
      </c>
      <c r="H18" s="158" t="s">
        <v>351</v>
      </c>
      <c r="I18" s="156" t="s">
        <v>353</v>
      </c>
      <c r="J18" s="168" t="s">
        <v>354</v>
      </c>
      <c r="K18" s="160" t="s">
        <v>118</v>
      </c>
      <c r="L18" s="154" t="s">
        <v>56</v>
      </c>
      <c r="M18" s="154" t="s">
        <v>116</v>
      </c>
      <c r="N18" s="160" t="s">
        <v>80</v>
      </c>
      <c r="O18" s="168" t="s">
        <v>355</v>
      </c>
      <c r="P18" s="162">
        <v>202</v>
      </c>
      <c r="Q18" s="163">
        <f t="shared" si="0"/>
        <v>67.333</v>
      </c>
      <c r="R18" s="164">
        <f t="shared" si="1"/>
        <v>6</v>
      </c>
      <c r="S18" s="165">
        <v>202.5</v>
      </c>
      <c r="T18" s="163">
        <f t="shared" si="2"/>
        <v>67.5</v>
      </c>
      <c r="U18" s="164">
        <f t="shared" si="3"/>
        <v>6</v>
      </c>
      <c r="V18" s="165">
        <v>205.5</v>
      </c>
      <c r="W18" s="163">
        <f t="shared" si="4"/>
        <v>68.5</v>
      </c>
      <c r="X18" s="164">
        <f t="shared" si="5"/>
        <v>6</v>
      </c>
      <c r="Y18" s="166"/>
      <c r="Z18" s="166"/>
      <c r="AA18" s="166"/>
      <c r="AB18" s="167">
        <f t="shared" si="6"/>
        <v>203.33333333333334</v>
      </c>
      <c r="AC18" s="163">
        <f t="shared" si="7"/>
        <v>67.778</v>
      </c>
      <c r="AD18" s="166" t="s">
        <v>517</v>
      </c>
      <c r="AE18" s="71"/>
      <c r="AF18" s="69"/>
      <c r="AG18" s="9"/>
    </row>
    <row r="19" spans="1:33" s="70" customFormat="1" ht="31.5" customHeight="1">
      <c r="A19" s="151">
        <v>7</v>
      </c>
      <c r="B19" s="154">
        <v>208</v>
      </c>
      <c r="C19" s="157"/>
      <c r="D19" s="154">
        <v>10140865</v>
      </c>
      <c r="E19" s="155" t="s">
        <v>3</v>
      </c>
      <c r="F19" s="156" t="s">
        <v>4</v>
      </c>
      <c r="G19" s="157" t="s">
        <v>25</v>
      </c>
      <c r="H19" s="160" t="s">
        <v>231</v>
      </c>
      <c r="I19" s="169" t="s">
        <v>386</v>
      </c>
      <c r="J19" s="170" t="s">
        <v>79</v>
      </c>
      <c r="K19" s="171" t="s">
        <v>232</v>
      </c>
      <c r="L19" s="160" t="s">
        <v>233</v>
      </c>
      <c r="M19" s="160" t="s">
        <v>200</v>
      </c>
      <c r="N19" s="160" t="s">
        <v>234</v>
      </c>
      <c r="O19" s="172" t="s">
        <v>235</v>
      </c>
      <c r="P19" s="162">
        <v>199.5</v>
      </c>
      <c r="Q19" s="163">
        <f t="shared" si="0"/>
        <v>66.5</v>
      </c>
      <c r="R19" s="164">
        <f t="shared" si="1"/>
        <v>10</v>
      </c>
      <c r="S19" s="165">
        <v>200.5</v>
      </c>
      <c r="T19" s="163">
        <f t="shared" si="2"/>
        <v>66.833</v>
      </c>
      <c r="U19" s="164">
        <f t="shared" si="3"/>
        <v>8</v>
      </c>
      <c r="V19" s="165">
        <v>202.5</v>
      </c>
      <c r="W19" s="163">
        <f t="shared" si="4"/>
        <v>67.5</v>
      </c>
      <c r="X19" s="164">
        <f t="shared" si="5"/>
        <v>7</v>
      </c>
      <c r="Y19" s="166"/>
      <c r="Z19" s="166"/>
      <c r="AA19" s="166"/>
      <c r="AB19" s="167">
        <f t="shared" si="6"/>
        <v>200.83333333333334</v>
      </c>
      <c r="AC19" s="163">
        <f t="shared" si="7"/>
        <v>66.944</v>
      </c>
      <c r="AD19" s="166" t="s">
        <v>517</v>
      </c>
      <c r="AE19" s="71"/>
      <c r="AF19" s="69"/>
      <c r="AG19" s="9"/>
    </row>
    <row r="20" spans="1:33" s="70" customFormat="1" ht="31.5" customHeight="1">
      <c r="A20" s="151">
        <v>8</v>
      </c>
      <c r="B20" s="154">
        <v>215</v>
      </c>
      <c r="C20" s="157"/>
      <c r="D20" s="157">
        <v>10141117</v>
      </c>
      <c r="E20" s="155" t="s">
        <v>130</v>
      </c>
      <c r="F20" s="156" t="s">
        <v>131</v>
      </c>
      <c r="G20" s="157" t="s">
        <v>25</v>
      </c>
      <c r="H20" s="160" t="s">
        <v>286</v>
      </c>
      <c r="I20" s="169" t="s">
        <v>389</v>
      </c>
      <c r="J20" s="170" t="s">
        <v>287</v>
      </c>
      <c r="K20" s="160" t="s">
        <v>33</v>
      </c>
      <c r="L20" s="160" t="s">
        <v>27</v>
      </c>
      <c r="M20" s="160" t="s">
        <v>196</v>
      </c>
      <c r="N20" s="160" t="s">
        <v>225</v>
      </c>
      <c r="O20" s="175" t="s">
        <v>237</v>
      </c>
      <c r="P20" s="162">
        <v>207.5</v>
      </c>
      <c r="Q20" s="163">
        <f t="shared" si="0"/>
        <v>69.167</v>
      </c>
      <c r="R20" s="164">
        <f t="shared" si="1"/>
        <v>5</v>
      </c>
      <c r="S20" s="165">
        <v>201</v>
      </c>
      <c r="T20" s="163">
        <f t="shared" si="2"/>
        <v>67</v>
      </c>
      <c r="U20" s="164">
        <f t="shared" si="3"/>
        <v>7</v>
      </c>
      <c r="V20" s="165">
        <v>192</v>
      </c>
      <c r="W20" s="163">
        <f t="shared" si="4"/>
        <v>64</v>
      </c>
      <c r="X20" s="164">
        <f t="shared" si="5"/>
        <v>13</v>
      </c>
      <c r="Y20" s="166"/>
      <c r="Z20" s="166"/>
      <c r="AA20" s="166"/>
      <c r="AB20" s="167">
        <f t="shared" si="6"/>
        <v>200.16666666666666</v>
      </c>
      <c r="AC20" s="163">
        <f t="shared" si="7"/>
        <v>66.722</v>
      </c>
      <c r="AD20" s="166" t="s">
        <v>517</v>
      </c>
      <c r="AE20" s="71"/>
      <c r="AF20" s="69"/>
      <c r="AG20" s="9"/>
    </row>
    <row r="21" spans="1:33" s="70" customFormat="1" ht="31.5" customHeight="1">
      <c r="A21" s="151">
        <v>9</v>
      </c>
      <c r="B21" s="154">
        <v>204</v>
      </c>
      <c r="C21" s="157"/>
      <c r="D21" s="154">
        <v>10139823</v>
      </c>
      <c r="E21" s="155" t="s">
        <v>134</v>
      </c>
      <c r="F21" s="156" t="s">
        <v>136</v>
      </c>
      <c r="G21" s="157" t="s">
        <v>25</v>
      </c>
      <c r="H21" s="154" t="s">
        <v>137</v>
      </c>
      <c r="I21" s="156" t="s">
        <v>135</v>
      </c>
      <c r="J21" s="159" t="s">
        <v>132</v>
      </c>
      <c r="K21" s="154" t="s">
        <v>48</v>
      </c>
      <c r="L21" s="154" t="s">
        <v>42</v>
      </c>
      <c r="M21" s="154" t="s">
        <v>38</v>
      </c>
      <c r="N21" s="154" t="s">
        <v>39</v>
      </c>
      <c r="O21" s="168" t="s">
        <v>133</v>
      </c>
      <c r="P21" s="162">
        <v>201</v>
      </c>
      <c r="Q21" s="163">
        <f t="shared" si="0"/>
        <v>67</v>
      </c>
      <c r="R21" s="164">
        <f t="shared" si="1"/>
        <v>7</v>
      </c>
      <c r="S21" s="165">
        <v>196</v>
      </c>
      <c r="T21" s="163">
        <f t="shared" si="2"/>
        <v>65.333</v>
      </c>
      <c r="U21" s="164">
        <f t="shared" si="3"/>
        <v>11</v>
      </c>
      <c r="V21" s="165">
        <v>199</v>
      </c>
      <c r="W21" s="163">
        <f t="shared" si="4"/>
        <v>66.333</v>
      </c>
      <c r="X21" s="164">
        <f t="shared" si="5"/>
        <v>10</v>
      </c>
      <c r="Y21" s="166"/>
      <c r="Z21" s="166"/>
      <c r="AA21" s="166"/>
      <c r="AB21" s="167">
        <f t="shared" si="6"/>
        <v>198.66666666666666</v>
      </c>
      <c r="AC21" s="163">
        <f t="shared" si="7"/>
        <v>66.222</v>
      </c>
      <c r="AD21" s="166" t="s">
        <v>517</v>
      </c>
      <c r="AE21" s="71"/>
      <c r="AF21" s="69"/>
      <c r="AG21" s="9"/>
    </row>
    <row r="22" spans="1:33" s="70" customFormat="1" ht="31.5" customHeight="1">
      <c r="A22" s="151">
        <v>10</v>
      </c>
      <c r="B22" s="154">
        <v>211</v>
      </c>
      <c r="C22" s="157"/>
      <c r="D22" s="173">
        <v>10139955</v>
      </c>
      <c r="E22" s="174" t="s">
        <v>138</v>
      </c>
      <c r="F22" s="169" t="s">
        <v>387</v>
      </c>
      <c r="G22" s="173" t="s">
        <v>25</v>
      </c>
      <c r="H22" s="160" t="s">
        <v>275</v>
      </c>
      <c r="I22" s="169" t="s">
        <v>388</v>
      </c>
      <c r="J22" s="175" t="s">
        <v>443</v>
      </c>
      <c r="K22" s="160" t="s">
        <v>161</v>
      </c>
      <c r="L22" s="160" t="s">
        <v>56</v>
      </c>
      <c r="M22" s="160" t="s">
        <v>38</v>
      </c>
      <c r="N22" s="160" t="s">
        <v>225</v>
      </c>
      <c r="O22" s="175" t="s">
        <v>201</v>
      </c>
      <c r="P22" s="162">
        <v>195.5</v>
      </c>
      <c r="Q22" s="163">
        <f t="shared" si="0"/>
        <v>65.167</v>
      </c>
      <c r="R22" s="164">
        <f t="shared" si="1"/>
        <v>11</v>
      </c>
      <c r="S22" s="165">
        <v>199.5</v>
      </c>
      <c r="T22" s="163">
        <f t="shared" si="2"/>
        <v>66.5</v>
      </c>
      <c r="U22" s="164">
        <f t="shared" si="3"/>
        <v>9</v>
      </c>
      <c r="V22" s="165">
        <v>199.5</v>
      </c>
      <c r="W22" s="163">
        <f t="shared" si="4"/>
        <v>66.5</v>
      </c>
      <c r="X22" s="164">
        <f t="shared" si="5"/>
        <v>9</v>
      </c>
      <c r="Y22" s="166"/>
      <c r="Z22" s="166"/>
      <c r="AA22" s="166"/>
      <c r="AB22" s="167">
        <f t="shared" si="6"/>
        <v>198.16666666666666</v>
      </c>
      <c r="AC22" s="163">
        <f t="shared" si="7"/>
        <v>66.056</v>
      </c>
      <c r="AD22" s="166" t="s">
        <v>517</v>
      </c>
      <c r="AE22" s="71"/>
      <c r="AF22" s="69"/>
      <c r="AG22" s="9"/>
    </row>
    <row r="23" spans="1:33" s="70" customFormat="1" ht="31.5" customHeight="1">
      <c r="A23" s="151">
        <v>11</v>
      </c>
      <c r="B23" s="154">
        <v>205</v>
      </c>
      <c r="C23" s="157"/>
      <c r="D23" s="176">
        <v>10141112</v>
      </c>
      <c r="E23" s="177" t="s">
        <v>436</v>
      </c>
      <c r="F23" s="178" t="s">
        <v>437</v>
      </c>
      <c r="G23" s="176" t="s">
        <v>25</v>
      </c>
      <c r="H23" s="122" t="s">
        <v>246</v>
      </c>
      <c r="I23" s="178" t="s">
        <v>438</v>
      </c>
      <c r="J23" s="179" t="s">
        <v>267</v>
      </c>
      <c r="K23" s="122" t="s">
        <v>33</v>
      </c>
      <c r="L23" s="122" t="s">
        <v>150</v>
      </c>
      <c r="M23" s="122" t="s">
        <v>38</v>
      </c>
      <c r="N23" s="122" t="s">
        <v>227</v>
      </c>
      <c r="O23" s="123" t="s">
        <v>152</v>
      </c>
      <c r="P23" s="162">
        <v>195.5</v>
      </c>
      <c r="Q23" s="163">
        <f t="shared" si="0"/>
        <v>65.167</v>
      </c>
      <c r="R23" s="164">
        <f t="shared" si="1"/>
        <v>11</v>
      </c>
      <c r="S23" s="165">
        <v>196.5</v>
      </c>
      <c r="T23" s="163">
        <f t="shared" si="2"/>
        <v>65.5</v>
      </c>
      <c r="U23" s="164">
        <f t="shared" si="3"/>
        <v>10</v>
      </c>
      <c r="V23" s="165">
        <v>201.5</v>
      </c>
      <c r="W23" s="163">
        <f t="shared" si="4"/>
        <v>67.167</v>
      </c>
      <c r="X23" s="164">
        <f t="shared" si="5"/>
        <v>8</v>
      </c>
      <c r="Y23" s="166"/>
      <c r="Z23" s="166"/>
      <c r="AA23" s="166"/>
      <c r="AB23" s="167">
        <f t="shared" si="6"/>
        <v>197.83333333333334</v>
      </c>
      <c r="AC23" s="163">
        <v>65.944</v>
      </c>
      <c r="AD23" s="166" t="s">
        <v>517</v>
      </c>
      <c r="AE23" s="71"/>
      <c r="AF23" s="69"/>
      <c r="AG23" s="9"/>
    </row>
    <row r="24" spans="1:33" s="70" customFormat="1" ht="31.5" customHeight="1">
      <c r="A24" s="151">
        <v>12</v>
      </c>
      <c r="B24" s="154">
        <v>200</v>
      </c>
      <c r="C24" s="157"/>
      <c r="D24" s="173">
        <v>10149300</v>
      </c>
      <c r="E24" s="174" t="s">
        <v>37</v>
      </c>
      <c r="F24" s="169" t="s">
        <v>393</v>
      </c>
      <c r="G24" s="173" t="s">
        <v>25</v>
      </c>
      <c r="H24" s="160" t="s">
        <v>272</v>
      </c>
      <c r="I24" s="169" t="s">
        <v>394</v>
      </c>
      <c r="J24" s="170" t="s">
        <v>442</v>
      </c>
      <c r="K24" s="171" t="s">
        <v>119</v>
      </c>
      <c r="L24" s="160" t="s">
        <v>41</v>
      </c>
      <c r="M24" s="160" t="s">
        <v>116</v>
      </c>
      <c r="N24" s="154" t="s">
        <v>68</v>
      </c>
      <c r="O24" s="175" t="s">
        <v>264</v>
      </c>
      <c r="P24" s="162">
        <v>200</v>
      </c>
      <c r="Q24" s="163">
        <f t="shared" si="0"/>
        <v>66.667</v>
      </c>
      <c r="R24" s="164">
        <f t="shared" si="1"/>
        <v>9</v>
      </c>
      <c r="S24" s="165">
        <v>187</v>
      </c>
      <c r="T24" s="163">
        <f t="shared" si="2"/>
        <v>62.333</v>
      </c>
      <c r="U24" s="164">
        <f t="shared" si="3"/>
        <v>15</v>
      </c>
      <c r="V24" s="165">
        <v>198</v>
      </c>
      <c r="W24" s="163">
        <f t="shared" si="4"/>
        <v>66</v>
      </c>
      <c r="X24" s="164">
        <f t="shared" si="5"/>
        <v>11</v>
      </c>
      <c r="Y24" s="166"/>
      <c r="Z24" s="166"/>
      <c r="AA24" s="166"/>
      <c r="AB24" s="167">
        <f t="shared" si="6"/>
        <v>195</v>
      </c>
      <c r="AC24" s="163">
        <f>ROUND(((T24+W24+Q24)/3)-((Z24*2)/3.8)-IF($Y24=1,0.5,IF($Y24=2,1.5,0)),3)</f>
        <v>65</v>
      </c>
      <c r="AD24" s="166" t="s">
        <v>517</v>
      </c>
      <c r="AE24" s="71"/>
      <c r="AF24" s="69"/>
      <c r="AG24" s="9"/>
    </row>
    <row r="25" spans="1:33" s="70" customFormat="1" ht="31.5" customHeight="1">
      <c r="A25" s="151">
        <v>13</v>
      </c>
      <c r="B25" s="154">
        <v>212</v>
      </c>
      <c r="C25" s="157"/>
      <c r="D25" s="154">
        <v>10141116</v>
      </c>
      <c r="E25" s="155" t="s">
        <v>0</v>
      </c>
      <c r="F25" s="156" t="s">
        <v>1</v>
      </c>
      <c r="G25" s="157" t="s">
        <v>25</v>
      </c>
      <c r="H25" s="158" t="s">
        <v>352</v>
      </c>
      <c r="I25" s="156" t="s">
        <v>2</v>
      </c>
      <c r="J25" s="168" t="s">
        <v>124</v>
      </c>
      <c r="K25" s="154" t="s">
        <v>48</v>
      </c>
      <c r="L25" s="154" t="s">
        <v>42</v>
      </c>
      <c r="M25" s="154" t="s">
        <v>120</v>
      </c>
      <c r="N25" s="154" t="s">
        <v>71</v>
      </c>
      <c r="O25" s="168" t="s">
        <v>125</v>
      </c>
      <c r="P25" s="162">
        <v>192.5</v>
      </c>
      <c r="Q25" s="163">
        <f t="shared" si="0"/>
        <v>64.167</v>
      </c>
      <c r="R25" s="164">
        <f t="shared" si="1"/>
        <v>14</v>
      </c>
      <c r="S25" s="165">
        <v>189.5</v>
      </c>
      <c r="T25" s="163">
        <f t="shared" si="2"/>
        <v>63.167</v>
      </c>
      <c r="U25" s="164">
        <f t="shared" si="3"/>
        <v>13</v>
      </c>
      <c r="V25" s="165">
        <v>193.5</v>
      </c>
      <c r="W25" s="163">
        <f t="shared" si="4"/>
        <v>64.5</v>
      </c>
      <c r="X25" s="164">
        <f t="shared" si="5"/>
        <v>12</v>
      </c>
      <c r="Y25" s="166"/>
      <c r="Z25" s="166"/>
      <c r="AA25" s="166"/>
      <c r="AB25" s="167">
        <f t="shared" si="6"/>
        <v>191.83333333333334</v>
      </c>
      <c r="AC25" s="163">
        <v>63.944</v>
      </c>
      <c r="AD25" s="166" t="s">
        <v>517</v>
      </c>
      <c r="AE25" s="71"/>
      <c r="AF25" s="69"/>
      <c r="AG25" s="9"/>
    </row>
    <row r="26" spans="1:33" s="70" customFormat="1" ht="31.5" customHeight="1">
      <c r="A26" s="151">
        <v>14</v>
      </c>
      <c r="B26" s="154">
        <v>202</v>
      </c>
      <c r="C26" s="157"/>
      <c r="D26" s="173">
        <v>10140601</v>
      </c>
      <c r="E26" s="174" t="s">
        <v>390</v>
      </c>
      <c r="F26" s="169" t="s">
        <v>391</v>
      </c>
      <c r="G26" s="173" t="s">
        <v>25</v>
      </c>
      <c r="H26" s="160" t="s">
        <v>243</v>
      </c>
      <c r="I26" s="169" t="s">
        <v>392</v>
      </c>
      <c r="J26" s="170" t="s">
        <v>244</v>
      </c>
      <c r="K26" s="160" t="s">
        <v>146</v>
      </c>
      <c r="L26" s="160" t="s">
        <v>92</v>
      </c>
      <c r="M26" s="160" t="s">
        <v>224</v>
      </c>
      <c r="N26" s="160" t="s">
        <v>39</v>
      </c>
      <c r="O26" s="175" t="s">
        <v>245</v>
      </c>
      <c r="P26" s="162">
        <v>195</v>
      </c>
      <c r="Q26" s="163">
        <f t="shared" si="0"/>
        <v>65</v>
      </c>
      <c r="R26" s="164">
        <f t="shared" si="1"/>
        <v>13</v>
      </c>
      <c r="S26" s="165">
        <v>188</v>
      </c>
      <c r="T26" s="163">
        <f t="shared" si="2"/>
        <v>62.667</v>
      </c>
      <c r="U26" s="164">
        <f t="shared" si="3"/>
        <v>14</v>
      </c>
      <c r="V26" s="165">
        <v>189</v>
      </c>
      <c r="W26" s="163">
        <f t="shared" si="4"/>
        <v>63</v>
      </c>
      <c r="X26" s="164">
        <f t="shared" si="5"/>
        <v>15</v>
      </c>
      <c r="Y26" s="166"/>
      <c r="Z26" s="166"/>
      <c r="AA26" s="166"/>
      <c r="AB26" s="167">
        <f t="shared" si="6"/>
        <v>190.66666666666666</v>
      </c>
      <c r="AC26" s="163">
        <f>ROUND(((T26+W26+Q26)/3)-((Z26*2)/3.8)-IF($Y26=1,0.5,IF($Y26=2,1.5,0)),3)</f>
        <v>63.556</v>
      </c>
      <c r="AD26" s="166" t="s">
        <v>517</v>
      </c>
      <c r="AE26" s="71"/>
      <c r="AF26" s="69"/>
      <c r="AG26" s="9"/>
    </row>
    <row r="27" spans="1:33" s="70" customFormat="1" ht="31.5" customHeight="1">
      <c r="A27" s="151">
        <v>15</v>
      </c>
      <c r="B27" s="154">
        <v>209</v>
      </c>
      <c r="C27" s="157"/>
      <c r="D27" s="176">
        <v>10141115</v>
      </c>
      <c r="E27" s="177" t="s">
        <v>433</v>
      </c>
      <c r="F27" s="178" t="s">
        <v>434</v>
      </c>
      <c r="G27" s="176" t="s">
        <v>25</v>
      </c>
      <c r="H27" s="122" t="s">
        <v>238</v>
      </c>
      <c r="I27" s="178" t="s">
        <v>435</v>
      </c>
      <c r="J27" s="179" t="s">
        <v>267</v>
      </c>
      <c r="K27" s="180" t="s">
        <v>239</v>
      </c>
      <c r="L27" s="122" t="s">
        <v>56</v>
      </c>
      <c r="M27" s="122" t="s">
        <v>38</v>
      </c>
      <c r="N27" s="122" t="s">
        <v>35</v>
      </c>
      <c r="O27" s="123" t="s">
        <v>240</v>
      </c>
      <c r="P27" s="162">
        <v>186.5</v>
      </c>
      <c r="Q27" s="163">
        <f t="shared" si="0"/>
        <v>62.167</v>
      </c>
      <c r="R27" s="164">
        <f t="shared" si="1"/>
        <v>16</v>
      </c>
      <c r="S27" s="165">
        <v>190.5</v>
      </c>
      <c r="T27" s="163">
        <f t="shared" si="2"/>
        <v>63.5</v>
      </c>
      <c r="U27" s="164">
        <f t="shared" si="3"/>
        <v>12</v>
      </c>
      <c r="V27" s="165">
        <v>191</v>
      </c>
      <c r="W27" s="163">
        <f t="shared" si="4"/>
        <v>63.667</v>
      </c>
      <c r="X27" s="164">
        <f t="shared" si="5"/>
        <v>14</v>
      </c>
      <c r="Y27" s="166"/>
      <c r="Z27" s="166"/>
      <c r="AA27" s="166"/>
      <c r="AB27" s="167">
        <f t="shared" si="6"/>
        <v>189.33333333333334</v>
      </c>
      <c r="AC27" s="163">
        <f>ROUND(((T27+W27+Q27)/3)-((Z27*2)/3.8)-IF($Y27=1,0.5,IF($Y27=2,1.5,0)),3)</f>
        <v>63.111</v>
      </c>
      <c r="AD27" s="166" t="s">
        <v>517</v>
      </c>
      <c r="AE27" s="71"/>
      <c r="AF27" s="69"/>
      <c r="AG27" s="9"/>
    </row>
    <row r="28" spans="1:33" s="70" customFormat="1" ht="31.5" customHeight="1">
      <c r="A28" s="151">
        <v>16</v>
      </c>
      <c r="B28" s="154">
        <v>206</v>
      </c>
      <c r="C28" s="157"/>
      <c r="D28" s="176">
        <v>10152604</v>
      </c>
      <c r="E28" s="177" t="s">
        <v>439</v>
      </c>
      <c r="F28" s="177" t="s">
        <v>440</v>
      </c>
      <c r="G28" s="176" t="s">
        <v>25</v>
      </c>
      <c r="H28" s="122" t="s">
        <v>242</v>
      </c>
      <c r="I28" s="178" t="s">
        <v>441</v>
      </c>
      <c r="J28" s="179" t="s">
        <v>267</v>
      </c>
      <c r="K28" s="122" t="s">
        <v>207</v>
      </c>
      <c r="L28" s="122" t="s">
        <v>27</v>
      </c>
      <c r="M28" s="122" t="s">
        <v>202</v>
      </c>
      <c r="N28" s="122" t="s">
        <v>39</v>
      </c>
      <c r="O28" s="123" t="s">
        <v>222</v>
      </c>
      <c r="P28" s="162">
        <v>187.5</v>
      </c>
      <c r="Q28" s="163">
        <f t="shared" si="0"/>
        <v>62.5</v>
      </c>
      <c r="R28" s="164">
        <f t="shared" si="1"/>
        <v>15</v>
      </c>
      <c r="S28" s="165">
        <v>176.5</v>
      </c>
      <c r="T28" s="163">
        <f t="shared" si="2"/>
        <v>58.833</v>
      </c>
      <c r="U28" s="164">
        <f t="shared" si="3"/>
        <v>16</v>
      </c>
      <c r="V28" s="165">
        <v>169.5</v>
      </c>
      <c r="W28" s="163">
        <f t="shared" si="4"/>
        <v>56.5</v>
      </c>
      <c r="X28" s="164">
        <f t="shared" si="5"/>
        <v>16</v>
      </c>
      <c r="Y28" s="166"/>
      <c r="Z28" s="166"/>
      <c r="AA28" s="166"/>
      <c r="AB28" s="167">
        <f t="shared" si="6"/>
        <v>177.83333333333334</v>
      </c>
      <c r="AC28" s="163">
        <f>ROUND(((T28+W28+Q28)/3)-((Z28*2)/3.8)-IF($Y28=1,0.5,IF($Y28=2,1.5,0)),3)</f>
        <v>59.278</v>
      </c>
      <c r="AD28" s="166" t="s">
        <v>517</v>
      </c>
      <c r="AE28" s="71"/>
      <c r="AF28" s="69"/>
      <c r="AG28" s="9"/>
    </row>
    <row r="29" spans="1:15" ht="28.5" customHeight="1">
      <c r="A29" s="80" t="s">
        <v>188</v>
      </c>
      <c r="B29" s="76"/>
      <c r="C29" s="76"/>
      <c r="D29" s="1"/>
      <c r="E29" s="76"/>
      <c r="F29" s="76"/>
      <c r="G29" s="1"/>
      <c r="H29" s="1"/>
      <c r="I29" s="1"/>
      <c r="J29" s="1"/>
      <c r="K29" s="280"/>
      <c r="L29" s="280"/>
      <c r="M29" s="280"/>
      <c r="N29" s="280"/>
      <c r="O29" s="280"/>
    </row>
  </sheetData>
  <sheetProtection/>
  <mergeCells count="36">
    <mergeCell ref="A1:AD1"/>
    <mergeCell ref="A2:AD2"/>
    <mergeCell ref="A4:AD4"/>
    <mergeCell ref="A5:AD5"/>
    <mergeCell ref="G6:K6"/>
    <mergeCell ref="M6:Q6"/>
    <mergeCell ref="G7:K7"/>
    <mergeCell ref="M7:Q7"/>
    <mergeCell ref="M8:Q8"/>
    <mergeCell ref="A11:A12"/>
    <mergeCell ref="B11:B12"/>
    <mergeCell ref="C11:C12"/>
    <mergeCell ref="D11:D12"/>
    <mergeCell ref="E11:E12"/>
    <mergeCell ref="F11:F12"/>
    <mergeCell ref="G11:G12"/>
    <mergeCell ref="O11:O12"/>
    <mergeCell ref="P11:R11"/>
    <mergeCell ref="S11:U11"/>
    <mergeCell ref="V11:X11"/>
    <mergeCell ref="H11:H12"/>
    <mergeCell ref="I11:I12"/>
    <mergeCell ref="J11:J12"/>
    <mergeCell ref="K11:K12"/>
    <mergeCell ref="L11:L12"/>
    <mergeCell ref="M11:M12"/>
    <mergeCell ref="AD11:AD12"/>
    <mergeCell ref="K29:O29"/>
    <mergeCell ref="AB10:AC10"/>
    <mergeCell ref="G8:K8"/>
    <mergeCell ref="Y11:Y12"/>
    <mergeCell ref="Z11:Z12"/>
    <mergeCell ref="AA11:AA12"/>
    <mergeCell ref="AB11:AB12"/>
    <mergeCell ref="AC11:AC12"/>
    <mergeCell ref="N11:N12"/>
  </mergeCells>
  <printOptions/>
  <pageMargins left="0.2362204724409449" right="0.2362204724409449" top="0.35433070866141736" bottom="0.35433070866141736" header="0" footer="0"/>
  <pageSetup fitToHeight="0" fitToWidth="1" horizontalDpi="600" verticalDpi="600" orientation="landscape" paperSize="9" scale="6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3"/>
  <sheetViews>
    <sheetView view="pageBreakPreview" zoomScale="75" zoomScaleNormal="75" zoomScaleSheetLayoutView="75" zoomScalePageLayoutView="0" workbookViewId="0" topLeftCell="A1">
      <selection activeCell="L8" sqref="L8"/>
    </sheetView>
  </sheetViews>
  <sheetFormatPr defaultColWidth="9.00390625" defaultRowHeight="12.75"/>
  <cols>
    <col min="1" max="1" width="4.625" style="51" customWidth="1"/>
    <col min="2" max="2" width="5.00390625" style="51" customWidth="1"/>
    <col min="3" max="3" width="12.875" style="51" hidden="1" customWidth="1"/>
    <col min="4" max="4" width="13.25390625" style="51" hidden="1" customWidth="1"/>
    <col min="5" max="5" width="11.125" style="51" customWidth="1"/>
    <col min="6" max="6" width="19.00390625" style="51" customWidth="1"/>
    <col min="7" max="7" width="5.125" style="51" customWidth="1"/>
    <col min="8" max="8" width="14.00390625" style="51" hidden="1" customWidth="1"/>
    <col min="9" max="9" width="16.25390625" style="51" customWidth="1"/>
    <col min="10" max="10" width="16.625" style="51" customWidth="1"/>
    <col min="11" max="11" width="11.75390625" style="51" customWidth="1"/>
    <col min="12" max="12" width="11.625" style="51" customWidth="1"/>
    <col min="13" max="13" width="7.125" style="51" customWidth="1"/>
    <col min="14" max="14" width="9.625" style="51" customWidth="1"/>
    <col min="15" max="15" width="12.625" style="51" customWidth="1"/>
    <col min="16" max="16" width="7.75390625" style="51" customWidth="1"/>
    <col min="17" max="17" width="8.875" style="51" customWidth="1"/>
    <col min="18" max="18" width="3.75390625" style="51" customWidth="1"/>
    <col min="19" max="19" width="7.00390625" style="51" customWidth="1"/>
    <col min="20" max="20" width="9.375" style="51" customWidth="1"/>
    <col min="21" max="21" width="3.875" style="51" customWidth="1"/>
    <col min="22" max="22" width="7.75390625" style="51" customWidth="1"/>
    <col min="23" max="23" width="9.375" style="51" customWidth="1"/>
    <col min="24" max="24" width="3.875" style="51" customWidth="1"/>
    <col min="25" max="25" width="5.75390625" style="51" customWidth="1"/>
    <col min="26" max="26" width="2.875" style="51" customWidth="1"/>
    <col min="27" max="27" width="6.25390625" style="51" hidden="1" customWidth="1"/>
    <col min="28" max="28" width="7.75390625" style="51" customWidth="1"/>
    <col min="29" max="29" width="11.875" style="51" customWidth="1"/>
    <col min="30" max="30" width="9.625" style="51" customWidth="1"/>
    <col min="31" max="31" width="28.25390625" style="54" customWidth="1"/>
    <col min="32" max="32" width="11.00390625" style="54" customWidth="1"/>
    <col min="33" max="16384" width="9.125" style="51" customWidth="1"/>
  </cols>
  <sheetData>
    <row r="1" spans="1:46" ht="29.25" customHeight="1">
      <c r="A1" s="263" t="s">
        <v>89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49"/>
      <c r="AF1" s="49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</row>
    <row r="2" spans="1:46" ht="34.5" customHeight="1">
      <c r="A2" s="288" t="s">
        <v>164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52"/>
      <c r="AF2" s="252"/>
      <c r="AG2" s="252"/>
      <c r="AH2" s="252"/>
      <c r="AI2" s="252"/>
      <c r="AJ2" s="252"/>
      <c r="AK2" s="50"/>
      <c r="AL2" s="50"/>
      <c r="AM2" s="50"/>
      <c r="AN2" s="50"/>
      <c r="AO2" s="50"/>
      <c r="AP2" s="50"/>
      <c r="AQ2" s="50"/>
      <c r="AR2" s="50"/>
      <c r="AS2" s="50"/>
      <c r="AT2" s="50"/>
    </row>
    <row r="3" spans="1:46" ht="8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49"/>
      <c r="AF3" s="49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</row>
    <row r="4" spans="1:32" s="53" customFormat="1" ht="24" customHeight="1">
      <c r="A4" s="273" t="s">
        <v>551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52"/>
      <c r="AF4" s="52"/>
    </row>
    <row r="5" spans="1:30" ht="18.75" customHeight="1">
      <c r="A5" s="274" t="s">
        <v>172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</row>
    <row r="6" spans="4:32" ht="21.75" customHeight="1">
      <c r="D6" s="55"/>
      <c r="F6" s="56" t="s">
        <v>173</v>
      </c>
      <c r="G6" s="275" t="s">
        <v>505</v>
      </c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AF6" s="57"/>
    </row>
    <row r="7" spans="1:32" s="59" customFormat="1" ht="20.25" customHeight="1">
      <c r="A7" s="58"/>
      <c r="D7" s="55"/>
      <c r="F7" s="55"/>
      <c r="G7" s="275" t="s">
        <v>557</v>
      </c>
      <c r="H7" s="275"/>
      <c r="I7" s="275"/>
      <c r="J7" s="275"/>
      <c r="K7" s="275"/>
      <c r="L7" s="232"/>
      <c r="M7" s="275"/>
      <c r="N7" s="275"/>
      <c r="O7" s="275"/>
      <c r="P7" s="275"/>
      <c r="Q7" s="275"/>
      <c r="R7" s="275"/>
      <c r="S7" s="183"/>
      <c r="T7" s="148"/>
      <c r="U7" s="148"/>
      <c r="V7" s="183"/>
      <c r="W7" s="148"/>
      <c r="X7" s="148"/>
      <c r="Y7" s="148"/>
      <c r="Z7" s="148"/>
      <c r="AA7" s="148"/>
      <c r="AE7" s="62"/>
      <c r="AF7" s="57"/>
    </row>
    <row r="8" spans="7:32" s="59" customFormat="1" ht="20.25" customHeight="1">
      <c r="G8" s="275" t="s">
        <v>558</v>
      </c>
      <c r="H8" s="275"/>
      <c r="I8" s="275"/>
      <c r="J8" s="275"/>
      <c r="K8" s="275"/>
      <c r="L8" s="232"/>
      <c r="M8" s="275"/>
      <c r="N8" s="275"/>
      <c r="O8" s="275"/>
      <c r="P8" s="275"/>
      <c r="Q8" s="275"/>
      <c r="R8" s="275"/>
      <c r="S8" s="183"/>
      <c r="T8" s="148"/>
      <c r="U8" s="148"/>
      <c r="V8" s="183"/>
      <c r="W8" s="148"/>
      <c r="X8" s="148"/>
      <c r="Y8" s="148"/>
      <c r="Z8" s="148"/>
      <c r="AA8" s="148"/>
      <c r="AE8" s="54"/>
      <c r="AF8" s="57"/>
    </row>
    <row r="9" spans="1:32" s="68" customFormat="1" ht="15" customHeight="1">
      <c r="A9" s="16" t="s">
        <v>7</v>
      </c>
      <c r="B9" s="64"/>
      <c r="C9" s="64"/>
      <c r="D9" s="64"/>
      <c r="E9" s="64"/>
      <c r="F9" s="64"/>
      <c r="G9" s="65"/>
      <c r="H9" s="66"/>
      <c r="I9" s="67"/>
      <c r="J9" s="67"/>
      <c r="K9" s="65"/>
      <c r="L9" s="65"/>
      <c r="N9" s="65"/>
      <c r="O9" s="150"/>
      <c r="P9" s="65"/>
      <c r="Q9" s="65"/>
      <c r="R9" s="65"/>
      <c r="S9" s="65"/>
      <c r="T9" s="65"/>
      <c r="V9" s="65"/>
      <c r="W9" s="65"/>
      <c r="Y9" s="77"/>
      <c r="Z9" s="77"/>
      <c r="AA9" s="77"/>
      <c r="AB9" s="59"/>
      <c r="AC9" s="276" t="s">
        <v>549</v>
      </c>
      <c r="AD9" s="276"/>
      <c r="AE9" s="6"/>
      <c r="AF9" s="57"/>
    </row>
    <row r="10" spans="1:32" ht="24.75" customHeight="1">
      <c r="A10" s="259" t="s">
        <v>514</v>
      </c>
      <c r="B10" s="259" t="s">
        <v>9</v>
      </c>
      <c r="C10" s="262" t="s">
        <v>502</v>
      </c>
      <c r="D10" s="259" t="s">
        <v>11</v>
      </c>
      <c r="E10" s="259" t="s">
        <v>12</v>
      </c>
      <c r="F10" s="258" t="s">
        <v>13</v>
      </c>
      <c r="G10" s="259" t="s">
        <v>14</v>
      </c>
      <c r="H10" s="259" t="s">
        <v>15</v>
      </c>
      <c r="I10" s="258" t="s">
        <v>174</v>
      </c>
      <c r="J10" s="258" t="s">
        <v>17</v>
      </c>
      <c r="K10" s="258" t="s">
        <v>18</v>
      </c>
      <c r="L10" s="258" t="s">
        <v>19</v>
      </c>
      <c r="M10" s="258" t="s">
        <v>20</v>
      </c>
      <c r="N10" s="262" t="s">
        <v>21</v>
      </c>
      <c r="O10" s="258" t="s">
        <v>169</v>
      </c>
      <c r="P10" s="279" t="s">
        <v>175</v>
      </c>
      <c r="Q10" s="279"/>
      <c r="R10" s="279"/>
      <c r="S10" s="262" t="s">
        <v>177</v>
      </c>
      <c r="T10" s="262"/>
      <c r="U10" s="262"/>
      <c r="V10" s="279" t="s">
        <v>178</v>
      </c>
      <c r="W10" s="279"/>
      <c r="X10" s="279"/>
      <c r="Y10" s="278" t="s">
        <v>180</v>
      </c>
      <c r="Z10" s="278" t="s">
        <v>181</v>
      </c>
      <c r="AA10" s="278" t="s">
        <v>182</v>
      </c>
      <c r="AB10" s="282" t="s">
        <v>183</v>
      </c>
      <c r="AC10" s="277" t="s">
        <v>184</v>
      </c>
      <c r="AD10" s="278" t="s">
        <v>190</v>
      </c>
      <c r="AF10" s="57"/>
    </row>
    <row r="11" spans="1:32" ht="48" customHeight="1">
      <c r="A11" s="259"/>
      <c r="B11" s="259"/>
      <c r="C11" s="262"/>
      <c r="D11" s="259"/>
      <c r="E11" s="259"/>
      <c r="F11" s="258"/>
      <c r="G11" s="259"/>
      <c r="H11" s="259"/>
      <c r="I11" s="262"/>
      <c r="J11" s="258"/>
      <c r="K11" s="258"/>
      <c r="L11" s="258"/>
      <c r="M11" s="258"/>
      <c r="N11" s="262"/>
      <c r="O11" s="258"/>
      <c r="P11" s="182" t="s">
        <v>185</v>
      </c>
      <c r="Q11" s="182" t="s">
        <v>186</v>
      </c>
      <c r="R11" s="181" t="s">
        <v>187</v>
      </c>
      <c r="S11" s="182" t="s">
        <v>185</v>
      </c>
      <c r="T11" s="182" t="s">
        <v>186</v>
      </c>
      <c r="U11" s="181" t="s">
        <v>187</v>
      </c>
      <c r="V11" s="182" t="s">
        <v>185</v>
      </c>
      <c r="W11" s="182" t="s">
        <v>186</v>
      </c>
      <c r="X11" s="181" t="s">
        <v>187</v>
      </c>
      <c r="Y11" s="278"/>
      <c r="Z11" s="278"/>
      <c r="AA11" s="278"/>
      <c r="AB11" s="283"/>
      <c r="AC11" s="277"/>
      <c r="AD11" s="278"/>
      <c r="AF11" s="57"/>
    </row>
    <row r="12" spans="1:32" s="70" customFormat="1" ht="31.5" customHeight="1">
      <c r="A12" s="151">
        <v>1</v>
      </c>
      <c r="B12" s="157">
        <v>306</v>
      </c>
      <c r="C12" s="157"/>
      <c r="D12" s="173">
        <v>10117755</v>
      </c>
      <c r="E12" s="174" t="s">
        <v>395</v>
      </c>
      <c r="F12" s="169" t="s">
        <v>396</v>
      </c>
      <c r="G12" s="173" t="s">
        <v>25</v>
      </c>
      <c r="H12" s="225" t="s">
        <v>254</v>
      </c>
      <c r="I12" s="226" t="s">
        <v>397</v>
      </c>
      <c r="J12" s="175" t="s">
        <v>255</v>
      </c>
      <c r="K12" s="160" t="s">
        <v>33</v>
      </c>
      <c r="L12" s="160" t="s">
        <v>211</v>
      </c>
      <c r="M12" s="160" t="s">
        <v>38</v>
      </c>
      <c r="N12" s="154" t="s">
        <v>68</v>
      </c>
      <c r="O12" s="175" t="s">
        <v>104</v>
      </c>
      <c r="P12" s="162">
        <v>263</v>
      </c>
      <c r="Q12" s="221">
        <f aca="true" t="shared" si="0" ref="Q12:Q27">ROUND(P12/3.8,3)</f>
        <v>69.211</v>
      </c>
      <c r="R12" s="164">
        <f aca="true" t="shared" si="1" ref="R12:R27">RANK(Q12,Q$12:Q$27,0)</f>
        <v>2</v>
      </c>
      <c r="S12" s="165">
        <v>262</v>
      </c>
      <c r="T12" s="221">
        <f aca="true" t="shared" si="2" ref="T12:T27">ROUND(S12/3.8,3)</f>
        <v>68.947</v>
      </c>
      <c r="U12" s="164">
        <f aca="true" t="shared" si="3" ref="U12:U27">RANK(T12,T$12:T$27,0)</f>
        <v>2</v>
      </c>
      <c r="V12" s="165">
        <v>271</v>
      </c>
      <c r="W12" s="221">
        <f aca="true" t="shared" si="4" ref="W12:W27">ROUND(V12/3.8,3)</f>
        <v>71.316</v>
      </c>
      <c r="X12" s="164">
        <f aca="true" t="shared" si="5" ref="X12:X27">RANK(W12,W$12:W$27,0)</f>
        <v>1</v>
      </c>
      <c r="Y12" s="166"/>
      <c r="Z12" s="166"/>
      <c r="AA12" s="166"/>
      <c r="AB12" s="167">
        <f aca="true" t="shared" si="6" ref="AB12:AB27">(S12+V12+P12)/3</f>
        <v>265.3333333333333</v>
      </c>
      <c r="AC12" s="221">
        <f aca="true" t="shared" si="7" ref="AC12:AC27">ROUND(((S12+V12+P12)/3.8/3)-IF($Y12=1,0.5,IF($Y12=2,1.5,0)),3)</f>
        <v>69.825</v>
      </c>
      <c r="AD12" s="166">
        <v>10000</v>
      </c>
      <c r="AE12" s="28"/>
      <c r="AF12" s="69"/>
    </row>
    <row r="13" spans="1:32" s="70" customFormat="1" ht="31.5" customHeight="1">
      <c r="A13" s="151">
        <v>2</v>
      </c>
      <c r="B13" s="157">
        <v>318</v>
      </c>
      <c r="C13" s="157"/>
      <c r="D13" s="154">
        <v>10080582</v>
      </c>
      <c r="E13" s="155" t="s">
        <v>51</v>
      </c>
      <c r="F13" s="155" t="s">
        <v>77</v>
      </c>
      <c r="G13" s="157" t="s">
        <v>25</v>
      </c>
      <c r="H13" s="157" t="s">
        <v>250</v>
      </c>
      <c r="I13" s="168" t="s">
        <v>376</v>
      </c>
      <c r="J13" s="168" t="s">
        <v>313</v>
      </c>
      <c r="K13" s="154" t="s">
        <v>48</v>
      </c>
      <c r="L13" s="171" t="s">
        <v>149</v>
      </c>
      <c r="M13" s="154" t="s">
        <v>113</v>
      </c>
      <c r="N13" s="154" t="s">
        <v>35</v>
      </c>
      <c r="O13" s="168" t="s">
        <v>314</v>
      </c>
      <c r="P13" s="162">
        <v>257.5</v>
      </c>
      <c r="Q13" s="221">
        <f t="shared" si="0"/>
        <v>67.763</v>
      </c>
      <c r="R13" s="164">
        <f t="shared" si="1"/>
        <v>5</v>
      </c>
      <c r="S13" s="162">
        <v>262.5</v>
      </c>
      <c r="T13" s="221">
        <f t="shared" si="2"/>
        <v>69.079</v>
      </c>
      <c r="U13" s="164">
        <f t="shared" si="3"/>
        <v>1</v>
      </c>
      <c r="V13" s="162">
        <v>264.5</v>
      </c>
      <c r="W13" s="221">
        <f t="shared" si="4"/>
        <v>69.605</v>
      </c>
      <c r="X13" s="164">
        <f t="shared" si="5"/>
        <v>2</v>
      </c>
      <c r="Y13" s="222"/>
      <c r="Z13" s="222"/>
      <c r="AA13" s="222"/>
      <c r="AB13" s="167">
        <f t="shared" si="6"/>
        <v>261.5</v>
      </c>
      <c r="AC13" s="221">
        <f t="shared" si="7"/>
        <v>68.816</v>
      </c>
      <c r="AD13" s="222">
        <v>8000</v>
      </c>
      <c r="AE13" s="28"/>
      <c r="AF13" s="69"/>
    </row>
    <row r="14" spans="1:32" s="70" customFormat="1" ht="31.5" customHeight="1">
      <c r="A14" s="151">
        <v>3</v>
      </c>
      <c r="B14" s="157">
        <v>311</v>
      </c>
      <c r="C14" s="157"/>
      <c r="D14" s="154">
        <v>10080896</v>
      </c>
      <c r="E14" s="155" t="s">
        <v>400</v>
      </c>
      <c r="F14" s="155" t="s">
        <v>444</v>
      </c>
      <c r="G14" s="157" t="s">
        <v>214</v>
      </c>
      <c r="H14" s="157" t="s">
        <v>403</v>
      </c>
      <c r="I14" s="168" t="s">
        <v>404</v>
      </c>
      <c r="J14" s="220" t="s">
        <v>248</v>
      </c>
      <c r="K14" s="154" t="s">
        <v>70</v>
      </c>
      <c r="L14" s="154" t="s">
        <v>88</v>
      </c>
      <c r="M14" s="154" t="s">
        <v>151</v>
      </c>
      <c r="N14" s="154" t="s">
        <v>35</v>
      </c>
      <c r="O14" s="168" t="s">
        <v>226</v>
      </c>
      <c r="P14" s="162">
        <v>268.5</v>
      </c>
      <c r="Q14" s="221">
        <f t="shared" si="0"/>
        <v>70.658</v>
      </c>
      <c r="R14" s="164">
        <f t="shared" si="1"/>
        <v>1</v>
      </c>
      <c r="S14" s="162">
        <v>255.5</v>
      </c>
      <c r="T14" s="221">
        <f t="shared" si="2"/>
        <v>67.237</v>
      </c>
      <c r="U14" s="164">
        <f t="shared" si="3"/>
        <v>5</v>
      </c>
      <c r="V14" s="162">
        <v>258</v>
      </c>
      <c r="W14" s="221">
        <f t="shared" si="4"/>
        <v>67.895</v>
      </c>
      <c r="X14" s="164">
        <f t="shared" si="5"/>
        <v>5</v>
      </c>
      <c r="Y14" s="222"/>
      <c r="Z14" s="222"/>
      <c r="AA14" s="222"/>
      <c r="AB14" s="167">
        <f t="shared" si="6"/>
        <v>260.6666666666667</v>
      </c>
      <c r="AC14" s="221">
        <f t="shared" si="7"/>
        <v>68.596</v>
      </c>
      <c r="AD14" s="222">
        <v>6000</v>
      </c>
      <c r="AE14" s="28"/>
      <c r="AF14" s="72"/>
    </row>
    <row r="15" spans="1:33" s="70" customFormat="1" ht="31.5" customHeight="1">
      <c r="A15" s="151">
        <v>4</v>
      </c>
      <c r="B15" s="157">
        <v>317</v>
      </c>
      <c r="C15" s="157"/>
      <c r="D15" s="173">
        <v>10102021</v>
      </c>
      <c r="E15" s="174" t="s">
        <v>406</v>
      </c>
      <c r="F15" s="174" t="s">
        <v>445</v>
      </c>
      <c r="G15" s="157" t="s">
        <v>214</v>
      </c>
      <c r="H15" s="173" t="s">
        <v>298</v>
      </c>
      <c r="I15" s="169" t="s">
        <v>407</v>
      </c>
      <c r="J15" s="220" t="s">
        <v>299</v>
      </c>
      <c r="K15" s="160" t="s">
        <v>300</v>
      </c>
      <c r="L15" s="160" t="s">
        <v>150</v>
      </c>
      <c r="M15" s="160" t="s">
        <v>270</v>
      </c>
      <c r="N15" s="171" t="s">
        <v>208</v>
      </c>
      <c r="O15" s="175" t="s">
        <v>301</v>
      </c>
      <c r="P15" s="162">
        <v>252</v>
      </c>
      <c r="Q15" s="221">
        <f t="shared" si="0"/>
        <v>66.316</v>
      </c>
      <c r="R15" s="164">
        <f t="shared" si="1"/>
        <v>7</v>
      </c>
      <c r="S15" s="162">
        <v>256.5</v>
      </c>
      <c r="T15" s="221">
        <f t="shared" si="2"/>
        <v>67.5</v>
      </c>
      <c r="U15" s="164">
        <f t="shared" si="3"/>
        <v>3</v>
      </c>
      <c r="V15" s="162">
        <v>261</v>
      </c>
      <c r="W15" s="221">
        <f t="shared" si="4"/>
        <v>68.684</v>
      </c>
      <c r="X15" s="164">
        <f t="shared" si="5"/>
        <v>3</v>
      </c>
      <c r="Y15" s="222"/>
      <c r="Z15" s="222"/>
      <c r="AA15" s="222"/>
      <c r="AB15" s="167">
        <f t="shared" si="6"/>
        <v>256.5</v>
      </c>
      <c r="AC15" s="221">
        <f t="shared" si="7"/>
        <v>67.5</v>
      </c>
      <c r="AD15" s="222">
        <v>4000</v>
      </c>
      <c r="AE15" s="71"/>
      <c r="AF15" s="69"/>
      <c r="AG15" s="9"/>
    </row>
    <row r="16" spans="1:32" s="70" customFormat="1" ht="31.5" customHeight="1">
      <c r="A16" s="151">
        <v>5</v>
      </c>
      <c r="B16" s="157">
        <v>304</v>
      </c>
      <c r="C16" s="157"/>
      <c r="D16" s="223" t="s">
        <v>94</v>
      </c>
      <c r="E16" s="155" t="s">
        <v>95</v>
      </c>
      <c r="F16" s="156" t="s">
        <v>96</v>
      </c>
      <c r="G16" s="157" t="s">
        <v>25</v>
      </c>
      <c r="H16" s="154" t="s">
        <v>365</v>
      </c>
      <c r="I16" s="156" t="s">
        <v>366</v>
      </c>
      <c r="J16" s="168" t="s">
        <v>367</v>
      </c>
      <c r="K16" s="160" t="s">
        <v>296</v>
      </c>
      <c r="L16" s="160" t="s">
        <v>42</v>
      </c>
      <c r="M16" s="154" t="s">
        <v>229</v>
      </c>
      <c r="N16" s="160" t="s">
        <v>39</v>
      </c>
      <c r="O16" s="168" t="s">
        <v>282</v>
      </c>
      <c r="P16" s="162">
        <v>259.5</v>
      </c>
      <c r="Q16" s="221">
        <f t="shared" si="0"/>
        <v>68.289</v>
      </c>
      <c r="R16" s="164">
        <f t="shared" si="1"/>
        <v>3</v>
      </c>
      <c r="S16" s="162">
        <v>251.5</v>
      </c>
      <c r="T16" s="221">
        <f t="shared" si="2"/>
        <v>66.184</v>
      </c>
      <c r="U16" s="164">
        <f t="shared" si="3"/>
        <v>7</v>
      </c>
      <c r="V16" s="162">
        <v>256.5</v>
      </c>
      <c r="W16" s="221">
        <f t="shared" si="4"/>
        <v>67.5</v>
      </c>
      <c r="X16" s="164">
        <f t="shared" si="5"/>
        <v>7</v>
      </c>
      <c r="Y16" s="222"/>
      <c r="Z16" s="222"/>
      <c r="AA16" s="222"/>
      <c r="AB16" s="167">
        <f t="shared" si="6"/>
        <v>255.83333333333334</v>
      </c>
      <c r="AC16" s="221">
        <f t="shared" si="7"/>
        <v>67.325</v>
      </c>
      <c r="AD16" s="222">
        <v>2000</v>
      </c>
      <c r="AE16" s="28"/>
      <c r="AF16" s="69"/>
    </row>
    <row r="17" spans="1:33" s="70" customFormat="1" ht="31.5" customHeight="1">
      <c r="A17" s="151">
        <v>6</v>
      </c>
      <c r="B17" s="157">
        <v>309</v>
      </c>
      <c r="C17" s="157"/>
      <c r="D17" s="154">
        <v>10080896</v>
      </c>
      <c r="E17" s="155" t="s">
        <v>400</v>
      </c>
      <c r="F17" s="155" t="s">
        <v>444</v>
      </c>
      <c r="G17" s="157" t="s">
        <v>214</v>
      </c>
      <c r="H17" s="157" t="s">
        <v>401</v>
      </c>
      <c r="I17" s="168" t="s">
        <v>402</v>
      </c>
      <c r="J17" s="220" t="s">
        <v>248</v>
      </c>
      <c r="K17" s="154" t="s">
        <v>70</v>
      </c>
      <c r="L17" s="154" t="s">
        <v>88</v>
      </c>
      <c r="M17" s="154" t="s">
        <v>102</v>
      </c>
      <c r="N17" s="154" t="s">
        <v>35</v>
      </c>
      <c r="O17" s="168" t="s">
        <v>405</v>
      </c>
      <c r="P17" s="162">
        <v>259.5</v>
      </c>
      <c r="Q17" s="221">
        <f t="shared" si="0"/>
        <v>68.289</v>
      </c>
      <c r="R17" s="164">
        <f t="shared" si="1"/>
        <v>3</v>
      </c>
      <c r="S17" s="162">
        <v>246.5</v>
      </c>
      <c r="T17" s="221">
        <f t="shared" si="2"/>
        <v>64.868</v>
      </c>
      <c r="U17" s="164">
        <f t="shared" si="3"/>
        <v>9</v>
      </c>
      <c r="V17" s="162">
        <v>257</v>
      </c>
      <c r="W17" s="221">
        <f t="shared" si="4"/>
        <v>67.632</v>
      </c>
      <c r="X17" s="164">
        <f t="shared" si="5"/>
        <v>6</v>
      </c>
      <c r="Y17" s="222"/>
      <c r="Z17" s="222"/>
      <c r="AA17" s="222"/>
      <c r="AB17" s="167">
        <f t="shared" si="6"/>
        <v>254.33333333333334</v>
      </c>
      <c r="AC17" s="221">
        <f t="shared" si="7"/>
        <v>66.93</v>
      </c>
      <c r="AD17" s="222"/>
      <c r="AE17" s="71"/>
      <c r="AF17" s="69"/>
      <c r="AG17" s="9"/>
    </row>
    <row r="18" spans="1:32" s="70" customFormat="1" ht="31.5" customHeight="1">
      <c r="A18" s="151">
        <v>7</v>
      </c>
      <c r="B18" s="157">
        <v>310</v>
      </c>
      <c r="C18" s="157"/>
      <c r="D18" s="173">
        <v>10127835</v>
      </c>
      <c r="E18" s="174" t="s">
        <v>24</v>
      </c>
      <c r="F18" s="174" t="s">
        <v>379</v>
      </c>
      <c r="G18" s="173" t="s">
        <v>25</v>
      </c>
      <c r="H18" s="160" t="s">
        <v>251</v>
      </c>
      <c r="I18" s="169" t="s">
        <v>380</v>
      </c>
      <c r="J18" s="170" t="s">
        <v>252</v>
      </c>
      <c r="K18" s="160" t="s">
        <v>348</v>
      </c>
      <c r="L18" s="160" t="s">
        <v>154</v>
      </c>
      <c r="M18" s="160" t="s">
        <v>34</v>
      </c>
      <c r="N18" s="160" t="s">
        <v>39</v>
      </c>
      <c r="O18" s="175" t="s">
        <v>253</v>
      </c>
      <c r="P18" s="162">
        <v>247.5</v>
      </c>
      <c r="Q18" s="221">
        <f t="shared" si="0"/>
        <v>65.132</v>
      </c>
      <c r="R18" s="164">
        <f t="shared" si="1"/>
        <v>10</v>
      </c>
      <c r="S18" s="162">
        <v>256.5</v>
      </c>
      <c r="T18" s="221">
        <f t="shared" si="2"/>
        <v>67.5</v>
      </c>
      <c r="U18" s="164">
        <f t="shared" si="3"/>
        <v>3</v>
      </c>
      <c r="V18" s="162">
        <v>256</v>
      </c>
      <c r="W18" s="221">
        <f t="shared" si="4"/>
        <v>67.368</v>
      </c>
      <c r="X18" s="164">
        <f t="shared" si="5"/>
        <v>8</v>
      </c>
      <c r="Y18" s="222"/>
      <c r="Z18" s="222"/>
      <c r="AA18" s="222"/>
      <c r="AB18" s="167">
        <f t="shared" si="6"/>
        <v>253.33333333333334</v>
      </c>
      <c r="AC18" s="221">
        <f t="shared" si="7"/>
        <v>66.667</v>
      </c>
      <c r="AD18" s="222"/>
      <c r="AE18" s="28"/>
      <c r="AF18" s="69"/>
    </row>
    <row r="19" spans="1:32" s="70" customFormat="1" ht="31.5" customHeight="1">
      <c r="A19" s="151">
        <v>8</v>
      </c>
      <c r="B19" s="157">
        <v>314</v>
      </c>
      <c r="C19" s="157"/>
      <c r="D19" s="173">
        <v>10117860</v>
      </c>
      <c r="E19" s="174" t="s">
        <v>409</v>
      </c>
      <c r="F19" s="174" t="s">
        <v>446</v>
      </c>
      <c r="G19" s="157" t="s">
        <v>214</v>
      </c>
      <c r="H19" s="160" t="s">
        <v>256</v>
      </c>
      <c r="I19" s="169" t="s">
        <v>429</v>
      </c>
      <c r="J19" s="220" t="s">
        <v>248</v>
      </c>
      <c r="K19" s="160" t="s">
        <v>203</v>
      </c>
      <c r="L19" s="160" t="s">
        <v>150</v>
      </c>
      <c r="M19" s="160" t="s">
        <v>229</v>
      </c>
      <c r="N19" s="171" t="s">
        <v>208</v>
      </c>
      <c r="O19" s="175" t="s">
        <v>257</v>
      </c>
      <c r="P19" s="162">
        <v>254</v>
      </c>
      <c r="Q19" s="221">
        <f t="shared" si="0"/>
        <v>66.842</v>
      </c>
      <c r="R19" s="164">
        <f t="shared" si="1"/>
        <v>6</v>
      </c>
      <c r="S19" s="162">
        <v>245.5</v>
      </c>
      <c r="T19" s="221">
        <f t="shared" si="2"/>
        <v>64.605</v>
      </c>
      <c r="U19" s="164">
        <f t="shared" si="3"/>
        <v>10</v>
      </c>
      <c r="V19" s="162">
        <v>258.5</v>
      </c>
      <c r="W19" s="221">
        <f t="shared" si="4"/>
        <v>68.026</v>
      </c>
      <c r="X19" s="164">
        <f t="shared" si="5"/>
        <v>4</v>
      </c>
      <c r="Y19" s="222"/>
      <c r="Z19" s="222"/>
      <c r="AA19" s="222"/>
      <c r="AB19" s="167">
        <f t="shared" si="6"/>
        <v>252.66666666666666</v>
      </c>
      <c r="AC19" s="221">
        <f t="shared" si="7"/>
        <v>66.491</v>
      </c>
      <c r="AD19" s="222"/>
      <c r="AE19" s="28"/>
      <c r="AF19" s="69"/>
    </row>
    <row r="20" spans="1:32" s="70" customFormat="1" ht="31.5" customHeight="1">
      <c r="A20" s="151">
        <v>9</v>
      </c>
      <c r="B20" s="157">
        <v>312</v>
      </c>
      <c r="C20" s="157"/>
      <c r="D20" s="173">
        <v>10117860</v>
      </c>
      <c r="E20" s="174" t="s">
        <v>409</v>
      </c>
      <c r="F20" s="174" t="s">
        <v>446</v>
      </c>
      <c r="G20" s="173" t="s">
        <v>214</v>
      </c>
      <c r="H20" s="160" t="s">
        <v>247</v>
      </c>
      <c r="I20" s="169" t="s">
        <v>516</v>
      </c>
      <c r="J20" s="220" t="s">
        <v>248</v>
      </c>
      <c r="K20" s="160" t="s">
        <v>203</v>
      </c>
      <c r="L20" s="160" t="s">
        <v>150</v>
      </c>
      <c r="M20" s="160" t="s">
        <v>38</v>
      </c>
      <c r="N20" s="171" t="s">
        <v>208</v>
      </c>
      <c r="O20" s="175" t="s">
        <v>249</v>
      </c>
      <c r="P20" s="162">
        <v>252</v>
      </c>
      <c r="Q20" s="221">
        <f t="shared" si="0"/>
        <v>66.316</v>
      </c>
      <c r="R20" s="164">
        <f t="shared" si="1"/>
        <v>7</v>
      </c>
      <c r="S20" s="162">
        <v>247.5</v>
      </c>
      <c r="T20" s="221">
        <f t="shared" si="2"/>
        <v>65.132</v>
      </c>
      <c r="U20" s="164">
        <f t="shared" si="3"/>
        <v>8</v>
      </c>
      <c r="V20" s="162">
        <v>252</v>
      </c>
      <c r="W20" s="221">
        <f t="shared" si="4"/>
        <v>66.316</v>
      </c>
      <c r="X20" s="164">
        <f t="shared" si="5"/>
        <v>9</v>
      </c>
      <c r="Y20" s="222"/>
      <c r="Z20" s="222"/>
      <c r="AA20" s="222"/>
      <c r="AB20" s="167">
        <f t="shared" si="6"/>
        <v>250.5</v>
      </c>
      <c r="AC20" s="221">
        <f t="shared" si="7"/>
        <v>65.921</v>
      </c>
      <c r="AD20" s="222"/>
      <c r="AE20" s="28"/>
      <c r="AF20" s="69"/>
    </row>
    <row r="21" spans="1:32" s="70" customFormat="1" ht="31.5" customHeight="1">
      <c r="A21" s="151">
        <v>10</v>
      </c>
      <c r="B21" s="157">
        <v>300</v>
      </c>
      <c r="C21" s="157"/>
      <c r="D21" s="173" t="s">
        <v>293</v>
      </c>
      <c r="E21" s="175" t="s">
        <v>384</v>
      </c>
      <c r="F21" s="170" t="s">
        <v>448</v>
      </c>
      <c r="G21" s="173" t="s">
        <v>25</v>
      </c>
      <c r="H21" s="160" t="s">
        <v>294</v>
      </c>
      <c r="I21" s="169" t="s">
        <v>385</v>
      </c>
      <c r="J21" s="175" t="s">
        <v>295</v>
      </c>
      <c r="K21" s="160" t="s">
        <v>296</v>
      </c>
      <c r="L21" s="160" t="s">
        <v>42</v>
      </c>
      <c r="M21" s="160" t="s">
        <v>116</v>
      </c>
      <c r="N21" s="160" t="s">
        <v>215</v>
      </c>
      <c r="O21" s="175" t="s">
        <v>297</v>
      </c>
      <c r="P21" s="162">
        <v>249</v>
      </c>
      <c r="Q21" s="221">
        <f t="shared" si="0"/>
        <v>65.526</v>
      </c>
      <c r="R21" s="164">
        <f t="shared" si="1"/>
        <v>9</v>
      </c>
      <c r="S21" s="162">
        <v>253</v>
      </c>
      <c r="T21" s="221">
        <f t="shared" si="2"/>
        <v>66.579</v>
      </c>
      <c r="U21" s="164">
        <f t="shared" si="3"/>
        <v>6</v>
      </c>
      <c r="V21" s="162">
        <v>249</v>
      </c>
      <c r="W21" s="221">
        <f t="shared" si="4"/>
        <v>65.526</v>
      </c>
      <c r="X21" s="164">
        <f t="shared" si="5"/>
        <v>10</v>
      </c>
      <c r="Y21" s="222">
        <v>1</v>
      </c>
      <c r="Z21" s="222"/>
      <c r="AA21" s="222"/>
      <c r="AB21" s="167">
        <f t="shared" si="6"/>
        <v>250.33333333333334</v>
      </c>
      <c r="AC21" s="221">
        <f t="shared" si="7"/>
        <v>65.377</v>
      </c>
      <c r="AD21" s="222"/>
      <c r="AE21" s="28"/>
      <c r="AF21" s="69"/>
    </row>
    <row r="22" spans="1:32" s="70" customFormat="1" ht="31.5" customHeight="1">
      <c r="A22" s="151">
        <v>11</v>
      </c>
      <c r="B22" s="157">
        <v>305</v>
      </c>
      <c r="C22" s="157"/>
      <c r="D22" s="173">
        <v>10144226</v>
      </c>
      <c r="E22" s="174" t="s">
        <v>381</v>
      </c>
      <c r="F22" s="174" t="s">
        <v>382</v>
      </c>
      <c r="G22" s="173" t="s">
        <v>25</v>
      </c>
      <c r="H22" s="160" t="s">
        <v>346</v>
      </c>
      <c r="I22" s="169" t="s">
        <v>383</v>
      </c>
      <c r="J22" s="170" t="s">
        <v>347</v>
      </c>
      <c r="K22" s="160" t="s">
        <v>350</v>
      </c>
      <c r="L22" s="171" t="s">
        <v>149</v>
      </c>
      <c r="M22" s="154" t="s">
        <v>69</v>
      </c>
      <c r="N22" s="160" t="s">
        <v>39</v>
      </c>
      <c r="O22" s="175" t="s">
        <v>349</v>
      </c>
      <c r="P22" s="162">
        <v>236.5</v>
      </c>
      <c r="Q22" s="221">
        <f t="shared" si="0"/>
        <v>62.237</v>
      </c>
      <c r="R22" s="164">
        <f t="shared" si="1"/>
        <v>11</v>
      </c>
      <c r="S22" s="162">
        <v>242.5</v>
      </c>
      <c r="T22" s="221">
        <f t="shared" si="2"/>
        <v>63.816</v>
      </c>
      <c r="U22" s="164">
        <f t="shared" si="3"/>
        <v>11</v>
      </c>
      <c r="V22" s="162">
        <v>243</v>
      </c>
      <c r="W22" s="221">
        <f t="shared" si="4"/>
        <v>63.947</v>
      </c>
      <c r="X22" s="164">
        <f t="shared" si="5"/>
        <v>11</v>
      </c>
      <c r="Y22" s="222"/>
      <c r="Z22" s="222"/>
      <c r="AA22" s="222"/>
      <c r="AB22" s="167">
        <f t="shared" si="6"/>
        <v>240.66666666666666</v>
      </c>
      <c r="AC22" s="221">
        <f t="shared" si="7"/>
        <v>63.333</v>
      </c>
      <c r="AD22" s="222"/>
      <c r="AE22" s="28"/>
      <c r="AF22" s="69"/>
    </row>
    <row r="23" spans="1:32" s="70" customFormat="1" ht="31.5" customHeight="1">
      <c r="A23" s="151">
        <v>12</v>
      </c>
      <c r="B23" s="157">
        <v>313</v>
      </c>
      <c r="C23" s="157"/>
      <c r="D23" s="154">
        <v>10117397</v>
      </c>
      <c r="E23" s="155" t="s">
        <v>24</v>
      </c>
      <c r="F23" s="155" t="s">
        <v>451</v>
      </c>
      <c r="G23" s="157" t="s">
        <v>25</v>
      </c>
      <c r="H23" s="154" t="s">
        <v>326</v>
      </c>
      <c r="I23" s="156" t="s">
        <v>472</v>
      </c>
      <c r="J23" s="159" t="s">
        <v>327</v>
      </c>
      <c r="K23" s="154" t="s">
        <v>146</v>
      </c>
      <c r="L23" s="154" t="s">
        <v>27</v>
      </c>
      <c r="M23" s="154" t="s">
        <v>38</v>
      </c>
      <c r="N23" s="154" t="s">
        <v>71</v>
      </c>
      <c r="O23" s="168" t="s">
        <v>398</v>
      </c>
      <c r="P23" s="162">
        <v>236</v>
      </c>
      <c r="Q23" s="221">
        <f t="shared" si="0"/>
        <v>62.105</v>
      </c>
      <c r="R23" s="164">
        <f t="shared" si="1"/>
        <v>12</v>
      </c>
      <c r="S23" s="162">
        <v>223.5</v>
      </c>
      <c r="T23" s="221">
        <f t="shared" si="2"/>
        <v>58.816</v>
      </c>
      <c r="U23" s="164">
        <f t="shared" si="3"/>
        <v>16</v>
      </c>
      <c r="V23" s="162">
        <v>226</v>
      </c>
      <c r="W23" s="221">
        <f t="shared" si="4"/>
        <v>59.474</v>
      </c>
      <c r="X23" s="164">
        <f t="shared" si="5"/>
        <v>15</v>
      </c>
      <c r="Y23" s="222"/>
      <c r="Z23" s="222"/>
      <c r="AA23" s="222"/>
      <c r="AB23" s="167">
        <f t="shared" si="6"/>
        <v>228.5</v>
      </c>
      <c r="AC23" s="221">
        <f t="shared" si="7"/>
        <v>60.132</v>
      </c>
      <c r="AD23" s="222"/>
      <c r="AE23" s="28"/>
      <c r="AF23" s="69"/>
    </row>
    <row r="24" spans="1:32" s="70" customFormat="1" ht="31.5" customHeight="1">
      <c r="A24" s="151">
        <v>13</v>
      </c>
      <c r="B24" s="157">
        <v>315</v>
      </c>
      <c r="C24" s="157"/>
      <c r="D24" s="158" t="s">
        <v>475</v>
      </c>
      <c r="E24" s="155" t="s">
        <v>98</v>
      </c>
      <c r="F24" s="156" t="s">
        <v>99</v>
      </c>
      <c r="G24" s="157" t="s">
        <v>25</v>
      </c>
      <c r="H24" s="154" t="s">
        <v>474</v>
      </c>
      <c r="I24" s="156" t="s">
        <v>100</v>
      </c>
      <c r="J24" s="168" t="s">
        <v>101</v>
      </c>
      <c r="K24" s="154" t="s">
        <v>70</v>
      </c>
      <c r="L24" s="154" t="s">
        <v>88</v>
      </c>
      <c r="M24" s="154" t="s">
        <v>102</v>
      </c>
      <c r="N24" s="154" t="s">
        <v>68</v>
      </c>
      <c r="O24" s="168" t="s">
        <v>103</v>
      </c>
      <c r="P24" s="162">
        <v>230</v>
      </c>
      <c r="Q24" s="221">
        <f t="shared" si="0"/>
        <v>60.526</v>
      </c>
      <c r="R24" s="164">
        <f t="shared" si="1"/>
        <v>13</v>
      </c>
      <c r="S24" s="165">
        <v>232</v>
      </c>
      <c r="T24" s="221">
        <f t="shared" si="2"/>
        <v>61.053</v>
      </c>
      <c r="U24" s="164">
        <f t="shared" si="3"/>
        <v>12</v>
      </c>
      <c r="V24" s="165">
        <v>222</v>
      </c>
      <c r="W24" s="221">
        <f t="shared" si="4"/>
        <v>58.421</v>
      </c>
      <c r="X24" s="164">
        <f t="shared" si="5"/>
        <v>16</v>
      </c>
      <c r="Y24" s="166"/>
      <c r="Z24" s="166"/>
      <c r="AA24" s="166"/>
      <c r="AB24" s="167">
        <f t="shared" si="6"/>
        <v>228</v>
      </c>
      <c r="AC24" s="221">
        <f t="shared" si="7"/>
        <v>60</v>
      </c>
      <c r="AD24" s="166"/>
      <c r="AE24" s="28"/>
      <c r="AF24" s="69"/>
    </row>
    <row r="25" spans="1:32" s="70" customFormat="1" ht="31.5" customHeight="1">
      <c r="A25" s="151">
        <v>14</v>
      </c>
      <c r="B25" s="157">
        <v>320</v>
      </c>
      <c r="C25" s="157"/>
      <c r="D25" s="158" t="s">
        <v>518</v>
      </c>
      <c r="E25" s="155" t="s">
        <v>138</v>
      </c>
      <c r="F25" s="156" t="s">
        <v>484</v>
      </c>
      <c r="G25" s="157" t="s">
        <v>25</v>
      </c>
      <c r="H25" s="158" t="s">
        <v>480</v>
      </c>
      <c r="I25" s="156" t="s">
        <v>485</v>
      </c>
      <c r="J25" s="159" t="s">
        <v>220</v>
      </c>
      <c r="K25" s="154" t="s">
        <v>26</v>
      </c>
      <c r="L25" s="154" t="s">
        <v>27</v>
      </c>
      <c r="M25" s="154" t="s">
        <v>481</v>
      </c>
      <c r="N25" s="154" t="s">
        <v>35</v>
      </c>
      <c r="O25" s="168" t="s">
        <v>482</v>
      </c>
      <c r="P25" s="162">
        <v>217.5</v>
      </c>
      <c r="Q25" s="221">
        <f t="shared" si="0"/>
        <v>57.237</v>
      </c>
      <c r="R25" s="164">
        <f t="shared" si="1"/>
        <v>15</v>
      </c>
      <c r="S25" s="162">
        <v>228</v>
      </c>
      <c r="T25" s="221">
        <f t="shared" si="2"/>
        <v>60</v>
      </c>
      <c r="U25" s="164">
        <f t="shared" si="3"/>
        <v>14</v>
      </c>
      <c r="V25" s="162">
        <v>237</v>
      </c>
      <c r="W25" s="221">
        <f t="shared" si="4"/>
        <v>62.368</v>
      </c>
      <c r="X25" s="164">
        <f t="shared" si="5"/>
        <v>13</v>
      </c>
      <c r="Y25" s="222"/>
      <c r="Z25" s="222"/>
      <c r="AA25" s="222"/>
      <c r="AB25" s="167">
        <f t="shared" si="6"/>
        <v>227.5</v>
      </c>
      <c r="AC25" s="221">
        <f t="shared" si="7"/>
        <v>59.868</v>
      </c>
      <c r="AD25" s="222"/>
      <c r="AE25" s="28"/>
      <c r="AF25" s="69"/>
    </row>
    <row r="26" spans="1:33" s="70" customFormat="1" ht="31.5" customHeight="1">
      <c r="A26" s="151">
        <v>15</v>
      </c>
      <c r="B26" s="157">
        <v>308</v>
      </c>
      <c r="C26" s="157"/>
      <c r="D26" s="158" t="s">
        <v>473</v>
      </c>
      <c r="E26" s="155" t="s">
        <v>138</v>
      </c>
      <c r="F26" s="156" t="s">
        <v>459</v>
      </c>
      <c r="G26" s="157" t="s">
        <v>25</v>
      </c>
      <c r="H26" s="158" t="s">
        <v>273</v>
      </c>
      <c r="I26" s="156" t="s">
        <v>90</v>
      </c>
      <c r="J26" s="159" t="s">
        <v>91</v>
      </c>
      <c r="K26" s="154" t="s">
        <v>87</v>
      </c>
      <c r="L26" s="154" t="s">
        <v>92</v>
      </c>
      <c r="M26" s="154" t="s">
        <v>67</v>
      </c>
      <c r="N26" s="154" t="s">
        <v>71</v>
      </c>
      <c r="O26" s="168" t="s">
        <v>93</v>
      </c>
      <c r="P26" s="162">
        <v>216.5</v>
      </c>
      <c r="Q26" s="221">
        <f t="shared" si="0"/>
        <v>56.974</v>
      </c>
      <c r="R26" s="164">
        <f t="shared" si="1"/>
        <v>16</v>
      </c>
      <c r="S26" s="162">
        <v>224.5</v>
      </c>
      <c r="T26" s="221">
        <f t="shared" si="2"/>
        <v>59.079</v>
      </c>
      <c r="U26" s="164">
        <f t="shared" si="3"/>
        <v>15</v>
      </c>
      <c r="V26" s="162">
        <v>239</v>
      </c>
      <c r="W26" s="221">
        <f t="shared" si="4"/>
        <v>62.895</v>
      </c>
      <c r="X26" s="164">
        <f t="shared" si="5"/>
        <v>12</v>
      </c>
      <c r="Y26" s="222"/>
      <c r="Z26" s="222"/>
      <c r="AA26" s="222"/>
      <c r="AB26" s="167">
        <f t="shared" si="6"/>
        <v>226.66666666666666</v>
      </c>
      <c r="AC26" s="221">
        <f t="shared" si="7"/>
        <v>59.649</v>
      </c>
      <c r="AD26" s="222"/>
      <c r="AE26" s="28"/>
      <c r="AF26" s="69"/>
      <c r="AG26" s="9"/>
    </row>
    <row r="27" spans="1:32" s="70" customFormat="1" ht="31.5" customHeight="1">
      <c r="A27" s="151">
        <v>16</v>
      </c>
      <c r="B27" s="157">
        <v>303</v>
      </c>
      <c r="C27" s="157"/>
      <c r="D27" s="158" t="s">
        <v>425</v>
      </c>
      <c r="E27" s="155" t="s">
        <v>138</v>
      </c>
      <c r="F27" s="224" t="s">
        <v>450</v>
      </c>
      <c r="G27" s="157" t="s">
        <v>25</v>
      </c>
      <c r="H27" s="158" t="s">
        <v>457</v>
      </c>
      <c r="I27" s="159" t="s">
        <v>458</v>
      </c>
      <c r="J27" s="168" t="s">
        <v>374</v>
      </c>
      <c r="K27" s="154" t="s">
        <v>26</v>
      </c>
      <c r="L27" s="154" t="s">
        <v>27</v>
      </c>
      <c r="M27" s="154" t="s">
        <v>57</v>
      </c>
      <c r="N27" s="154" t="s">
        <v>227</v>
      </c>
      <c r="O27" s="168" t="s">
        <v>375</v>
      </c>
      <c r="P27" s="162">
        <v>224.5</v>
      </c>
      <c r="Q27" s="221">
        <f t="shared" si="0"/>
        <v>59.079</v>
      </c>
      <c r="R27" s="164">
        <f t="shared" si="1"/>
        <v>14</v>
      </c>
      <c r="S27" s="165">
        <v>229.5</v>
      </c>
      <c r="T27" s="221">
        <f t="shared" si="2"/>
        <v>60.395</v>
      </c>
      <c r="U27" s="164">
        <f t="shared" si="3"/>
        <v>13</v>
      </c>
      <c r="V27" s="165">
        <v>230</v>
      </c>
      <c r="W27" s="221">
        <f t="shared" si="4"/>
        <v>60.526</v>
      </c>
      <c r="X27" s="164">
        <f t="shared" si="5"/>
        <v>14</v>
      </c>
      <c r="Y27" s="166">
        <v>1</v>
      </c>
      <c r="Z27" s="166"/>
      <c r="AA27" s="166"/>
      <c r="AB27" s="167">
        <f t="shared" si="6"/>
        <v>228</v>
      </c>
      <c r="AC27" s="221">
        <f t="shared" si="7"/>
        <v>59.5</v>
      </c>
      <c r="AD27" s="166"/>
      <c r="AE27" s="71"/>
      <c r="AF27" s="69"/>
    </row>
    <row r="28" spans="2:28" s="59" customFormat="1" ht="22.5" customHeight="1">
      <c r="B28" s="80" t="s">
        <v>188</v>
      </c>
      <c r="C28" s="184"/>
      <c r="D28" s="185"/>
      <c r="E28" s="186"/>
      <c r="F28" s="187"/>
      <c r="G28" s="188"/>
      <c r="H28" s="189"/>
      <c r="I28" s="187"/>
      <c r="J28" s="186"/>
      <c r="K28" s="189"/>
      <c r="L28" s="189"/>
      <c r="M28" s="189"/>
      <c r="N28" s="189"/>
      <c r="O28" s="186"/>
      <c r="P28" s="190"/>
      <c r="Q28" s="191"/>
      <c r="R28" s="192"/>
      <c r="S28" s="190"/>
      <c r="T28" s="190"/>
      <c r="U28" s="190"/>
      <c r="V28" s="190"/>
      <c r="W28" s="190"/>
      <c r="X28" s="190"/>
      <c r="AB28" s="51"/>
    </row>
    <row r="29" spans="1:28" s="70" customFormat="1" ht="19.5" customHeight="1">
      <c r="A29" s="78"/>
      <c r="B29" s="193"/>
      <c r="C29" s="78"/>
      <c r="D29" s="73"/>
      <c r="E29" s="78"/>
      <c r="F29" s="78"/>
      <c r="G29" s="74"/>
      <c r="H29" s="79" t="s">
        <v>148</v>
      </c>
      <c r="J29" s="79"/>
      <c r="K29" s="79"/>
      <c r="L29" s="79"/>
      <c r="M29" s="79"/>
      <c r="N29" s="79"/>
      <c r="O29" s="79"/>
      <c r="R29" s="75"/>
      <c r="AB29" s="51"/>
    </row>
    <row r="30" spans="2:32" ht="19.5">
      <c r="B30" s="76"/>
      <c r="C30" s="76"/>
      <c r="D30" s="1"/>
      <c r="E30" s="76"/>
      <c r="F30" s="76"/>
      <c r="G30" s="1"/>
      <c r="H30" s="1"/>
      <c r="I30" s="1"/>
      <c r="J30" s="1"/>
      <c r="K30" s="280"/>
      <c r="L30" s="280"/>
      <c r="M30" s="280"/>
      <c r="N30" s="280"/>
      <c r="O30" s="280"/>
      <c r="R30" s="54"/>
      <c r="AE30" s="51"/>
      <c r="AF30" s="51"/>
    </row>
    <row r="31" spans="16:27" ht="15">
      <c r="P31" s="194"/>
      <c r="Q31" s="191"/>
      <c r="R31" s="195"/>
      <c r="S31" s="59"/>
      <c r="T31" s="59"/>
      <c r="U31" s="59"/>
      <c r="V31" s="59"/>
      <c r="W31" s="59"/>
      <c r="X31" s="59"/>
      <c r="Y31" s="59"/>
      <c r="Z31" s="59"/>
      <c r="AA31" s="59"/>
    </row>
    <row r="32" spans="16:27" ht="15">
      <c r="P32" s="196"/>
      <c r="Q32" s="194"/>
      <c r="R32" s="197"/>
      <c r="S32" s="196"/>
      <c r="T32" s="194"/>
      <c r="U32" s="197"/>
      <c r="V32" s="196"/>
      <c r="W32" s="194"/>
      <c r="X32" s="197"/>
      <c r="Y32" s="198"/>
      <c r="Z32" s="198"/>
      <c r="AA32" s="198"/>
    </row>
    <row r="33" spans="16:27" ht="15">
      <c r="P33" s="79"/>
      <c r="Q33" s="79"/>
      <c r="R33" s="79"/>
      <c r="S33" s="70"/>
      <c r="T33" s="70"/>
      <c r="U33" s="70"/>
      <c r="V33" s="70"/>
      <c r="W33" s="70"/>
      <c r="X33" s="70"/>
      <c r="Y33" s="70"/>
      <c r="Z33" s="70"/>
      <c r="AA33" s="70"/>
    </row>
  </sheetData>
  <sheetProtection/>
  <mergeCells count="36">
    <mergeCell ref="A1:AD1"/>
    <mergeCell ref="A2:AD2"/>
    <mergeCell ref="A4:AD4"/>
    <mergeCell ref="A5:AD5"/>
    <mergeCell ref="M6:R6"/>
    <mergeCell ref="M7:R7"/>
    <mergeCell ref="M8:R8"/>
    <mergeCell ref="AC9:AD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Z10:Z11"/>
    <mergeCell ref="AA10:AA11"/>
    <mergeCell ref="L10:L11"/>
    <mergeCell ref="M10:M11"/>
    <mergeCell ref="N10:N11"/>
    <mergeCell ref="O10:O11"/>
    <mergeCell ref="P10:R10"/>
    <mergeCell ref="AC10:AC11"/>
    <mergeCell ref="AD10:AD11"/>
    <mergeCell ref="K30:O30"/>
    <mergeCell ref="G7:K7"/>
    <mergeCell ref="G8:K8"/>
    <mergeCell ref="G6:L6"/>
    <mergeCell ref="AB10:AB11"/>
    <mergeCell ref="S10:U10"/>
    <mergeCell ref="V10:X10"/>
    <mergeCell ref="Y10:Y11"/>
  </mergeCells>
  <printOptions/>
  <pageMargins left="0.25" right="0.25" top="0.75" bottom="0.75" header="0.3" footer="0.3"/>
  <pageSetup fitToHeight="0" fitToWidth="1" horizontalDpi="600" verticalDpi="600" orientation="landscape" paperSize="9" scale="6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6"/>
  <sheetViews>
    <sheetView view="pageBreakPreview" zoomScale="70" zoomScaleNormal="75" zoomScaleSheetLayoutView="70" zoomScalePageLayoutView="0" workbookViewId="0" topLeftCell="A1">
      <selection activeCell="A2" sqref="A2:AJ2"/>
    </sheetView>
  </sheetViews>
  <sheetFormatPr defaultColWidth="9.00390625" defaultRowHeight="12.75"/>
  <cols>
    <col min="1" max="1" width="4.625" style="51" customWidth="1"/>
    <col min="2" max="2" width="5.00390625" style="51" customWidth="1"/>
    <col min="3" max="3" width="15.125" style="51" hidden="1" customWidth="1"/>
    <col min="4" max="4" width="13.25390625" style="51" hidden="1" customWidth="1"/>
    <col min="5" max="5" width="11.125" style="51" customWidth="1"/>
    <col min="6" max="6" width="16.25390625" style="51" customWidth="1"/>
    <col min="7" max="7" width="5.125" style="51" customWidth="1"/>
    <col min="8" max="8" width="14.00390625" style="51" hidden="1" customWidth="1"/>
    <col min="9" max="9" width="16.25390625" style="51" customWidth="1"/>
    <col min="10" max="10" width="18.00390625" style="51" customWidth="1"/>
    <col min="11" max="11" width="11.75390625" style="51" customWidth="1"/>
    <col min="12" max="12" width="11.625" style="51" customWidth="1"/>
    <col min="13" max="13" width="7.125" style="51" customWidth="1"/>
    <col min="14" max="14" width="9.625" style="51" customWidth="1"/>
    <col min="15" max="15" width="11.375" style="51" customWidth="1"/>
    <col min="16" max="16" width="7.25390625" style="51" customWidth="1"/>
    <col min="17" max="17" width="8.875" style="51" customWidth="1"/>
    <col min="18" max="18" width="5.625" style="51" customWidth="1"/>
    <col min="19" max="19" width="7.25390625" style="51" customWidth="1"/>
    <col min="20" max="20" width="8.875" style="51" customWidth="1"/>
    <col min="21" max="21" width="3.75390625" style="51" customWidth="1"/>
    <col min="22" max="22" width="7.875" style="51" customWidth="1"/>
    <col min="23" max="23" width="9.375" style="51" customWidth="1"/>
    <col min="24" max="24" width="3.875" style="51" customWidth="1"/>
    <col min="25" max="25" width="8.75390625" style="51" customWidth="1"/>
    <col min="26" max="26" width="9.375" style="51" customWidth="1"/>
    <col min="27" max="27" width="3.875" style="51" customWidth="1"/>
    <col min="28" max="28" width="7.875" style="51" customWidth="1"/>
    <col min="29" max="29" width="8.875" style="51" customWidth="1"/>
    <col min="30" max="30" width="3.625" style="51" customWidth="1"/>
    <col min="31" max="31" width="5.125" style="51" customWidth="1"/>
    <col min="32" max="32" width="2.875" style="51" customWidth="1"/>
    <col min="33" max="33" width="6.25390625" style="51" hidden="1" customWidth="1"/>
    <col min="34" max="34" width="7.75390625" style="51" customWidth="1"/>
    <col min="35" max="35" width="11.875" style="51" customWidth="1"/>
    <col min="36" max="36" width="8.625" style="51" customWidth="1"/>
    <col min="37" max="37" width="28.25390625" style="54" customWidth="1"/>
    <col min="38" max="38" width="11.00390625" style="54" customWidth="1"/>
    <col min="39" max="16384" width="9.125" style="51" customWidth="1"/>
  </cols>
  <sheetData>
    <row r="1" spans="1:52" ht="29.25" customHeight="1">
      <c r="A1" s="263" t="s">
        <v>312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49"/>
      <c r="AL1" s="49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</row>
    <row r="2" spans="1:52" ht="29.25" customHeight="1">
      <c r="A2" s="288" t="s">
        <v>164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49"/>
      <c r="AL2" s="49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</row>
    <row r="3" spans="1:52" ht="6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49"/>
      <c r="AL3" s="49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</row>
    <row r="4" spans="1:38" s="53" customFormat="1" ht="21" customHeight="1">
      <c r="A4" s="290" t="s">
        <v>553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52"/>
      <c r="AL4" s="52"/>
    </row>
    <row r="5" spans="1:36" ht="18.75" customHeight="1">
      <c r="A5" s="274" t="s">
        <v>172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</row>
    <row r="6" spans="4:38" ht="19.5" customHeight="1">
      <c r="D6" s="200"/>
      <c r="F6" s="201" t="s">
        <v>173</v>
      </c>
      <c r="G6" s="275" t="s">
        <v>560</v>
      </c>
      <c r="H6" s="275"/>
      <c r="I6" s="275"/>
      <c r="J6" s="275"/>
      <c r="K6" s="275"/>
      <c r="L6" s="275"/>
      <c r="M6" s="275" t="s">
        <v>562</v>
      </c>
      <c r="N6" s="275"/>
      <c r="O6" s="275"/>
      <c r="P6" s="275"/>
      <c r="Q6" s="275"/>
      <c r="R6" s="275"/>
      <c r="AL6" s="202"/>
    </row>
    <row r="7" spans="4:38" s="148" customFormat="1" ht="19.5" customHeight="1">
      <c r="D7" s="200"/>
      <c r="F7" s="200"/>
      <c r="G7" s="275" t="s">
        <v>561</v>
      </c>
      <c r="H7" s="275"/>
      <c r="I7" s="275"/>
      <c r="J7" s="275"/>
      <c r="K7" s="275"/>
      <c r="L7" s="275"/>
      <c r="M7" s="275" t="s">
        <v>511</v>
      </c>
      <c r="N7" s="275"/>
      <c r="O7" s="275"/>
      <c r="P7" s="275"/>
      <c r="Q7" s="275"/>
      <c r="R7" s="275"/>
      <c r="S7" s="183"/>
      <c r="T7" s="183"/>
      <c r="U7" s="183"/>
      <c r="V7" s="183"/>
      <c r="Y7" s="183"/>
      <c r="AB7" s="183"/>
      <c r="AC7" s="183"/>
      <c r="AD7" s="183"/>
      <c r="AK7" s="203"/>
      <c r="AL7" s="202"/>
    </row>
    <row r="8" spans="7:38" s="148" customFormat="1" ht="19.5" customHeight="1">
      <c r="G8" s="275"/>
      <c r="H8" s="275"/>
      <c r="I8" s="275"/>
      <c r="J8" s="275"/>
      <c r="K8" s="275"/>
      <c r="L8" s="275"/>
      <c r="M8" s="275" t="s">
        <v>563</v>
      </c>
      <c r="N8" s="275"/>
      <c r="O8" s="275"/>
      <c r="P8" s="275"/>
      <c r="Q8" s="275"/>
      <c r="R8" s="275"/>
      <c r="S8" s="183"/>
      <c r="T8" s="183"/>
      <c r="U8" s="183"/>
      <c r="V8" s="183"/>
      <c r="Y8" s="183"/>
      <c r="AB8" s="183"/>
      <c r="AC8" s="183"/>
      <c r="AD8" s="183"/>
      <c r="AK8" s="54"/>
      <c r="AL8" s="202"/>
    </row>
    <row r="9" spans="12:38" s="148" customFormat="1" ht="14.25" customHeight="1">
      <c r="L9" s="149"/>
      <c r="N9" s="183"/>
      <c r="O9" s="183"/>
      <c r="P9" s="183"/>
      <c r="Q9" s="204"/>
      <c r="R9" s="183"/>
      <c r="S9" s="183"/>
      <c r="T9" s="183"/>
      <c r="U9" s="183"/>
      <c r="V9" s="183"/>
      <c r="Y9" s="183"/>
      <c r="AB9" s="183"/>
      <c r="AC9" s="183"/>
      <c r="AD9" s="183"/>
      <c r="AK9" s="54"/>
      <c r="AL9" s="202"/>
    </row>
    <row r="10" spans="1:19" s="59" customFormat="1" ht="16.5" customHeight="1">
      <c r="A10" s="205"/>
      <c r="G10" s="206"/>
      <c r="H10" s="206"/>
      <c r="I10" s="206"/>
      <c r="J10" s="206"/>
      <c r="K10" s="206"/>
      <c r="L10" s="206"/>
      <c r="N10" s="61"/>
      <c r="O10" s="207"/>
      <c r="R10" s="62"/>
      <c r="S10" s="57"/>
    </row>
    <row r="11" spans="1:38" s="68" customFormat="1" ht="15" customHeight="1">
      <c r="A11" s="16" t="s">
        <v>7</v>
      </c>
      <c r="B11" s="64"/>
      <c r="C11" s="64"/>
      <c r="D11" s="64"/>
      <c r="E11" s="64"/>
      <c r="F11" s="64"/>
      <c r="G11" s="65"/>
      <c r="H11" s="66"/>
      <c r="I11" s="67"/>
      <c r="J11" s="67"/>
      <c r="K11" s="65"/>
      <c r="L11" s="65"/>
      <c r="N11" s="65"/>
      <c r="O11" s="150"/>
      <c r="P11" s="65"/>
      <c r="Q11" s="65"/>
      <c r="R11" s="65"/>
      <c r="S11" s="65"/>
      <c r="T11" s="65"/>
      <c r="U11" s="65"/>
      <c r="V11" s="65"/>
      <c r="W11" s="65"/>
      <c r="Y11" s="65"/>
      <c r="Z11" s="65"/>
      <c r="AB11" s="65"/>
      <c r="AC11" s="65"/>
      <c r="AD11" s="65"/>
      <c r="AE11" s="77"/>
      <c r="AF11" s="77"/>
      <c r="AG11" s="77"/>
      <c r="AH11" s="77"/>
      <c r="AI11" s="276" t="s">
        <v>189</v>
      </c>
      <c r="AJ11" s="276"/>
      <c r="AK11" s="6"/>
      <c r="AL11" s="57"/>
    </row>
    <row r="12" spans="1:38" ht="24.75" customHeight="1">
      <c r="A12" s="259" t="s">
        <v>187</v>
      </c>
      <c r="B12" s="259" t="s">
        <v>9</v>
      </c>
      <c r="C12" s="262" t="s">
        <v>502</v>
      </c>
      <c r="D12" s="259" t="s">
        <v>11</v>
      </c>
      <c r="E12" s="259" t="s">
        <v>12</v>
      </c>
      <c r="F12" s="258" t="s">
        <v>13</v>
      </c>
      <c r="G12" s="259" t="s">
        <v>14</v>
      </c>
      <c r="H12" s="259" t="s">
        <v>15</v>
      </c>
      <c r="I12" s="258" t="s">
        <v>174</v>
      </c>
      <c r="J12" s="258" t="s">
        <v>17</v>
      </c>
      <c r="K12" s="258" t="s">
        <v>18</v>
      </c>
      <c r="L12" s="258" t="s">
        <v>19</v>
      </c>
      <c r="M12" s="258" t="s">
        <v>20</v>
      </c>
      <c r="N12" s="262" t="s">
        <v>21</v>
      </c>
      <c r="O12" s="258" t="s">
        <v>169</v>
      </c>
      <c r="P12" s="279" t="s">
        <v>175</v>
      </c>
      <c r="Q12" s="279"/>
      <c r="R12" s="279"/>
      <c r="S12" s="279" t="s">
        <v>176</v>
      </c>
      <c r="T12" s="279"/>
      <c r="U12" s="279"/>
      <c r="V12" s="262" t="s">
        <v>177</v>
      </c>
      <c r="W12" s="262"/>
      <c r="X12" s="262"/>
      <c r="Y12" s="279" t="s">
        <v>178</v>
      </c>
      <c r="Z12" s="279"/>
      <c r="AA12" s="279"/>
      <c r="AB12" s="279" t="s">
        <v>179</v>
      </c>
      <c r="AC12" s="279"/>
      <c r="AD12" s="279"/>
      <c r="AE12" s="278" t="s">
        <v>180</v>
      </c>
      <c r="AF12" s="278" t="s">
        <v>181</v>
      </c>
      <c r="AG12" s="278" t="s">
        <v>182</v>
      </c>
      <c r="AH12" s="277" t="s">
        <v>183</v>
      </c>
      <c r="AI12" s="277" t="s">
        <v>184</v>
      </c>
      <c r="AJ12" s="278" t="s">
        <v>190</v>
      </c>
      <c r="AL12" s="57"/>
    </row>
    <row r="13" spans="1:38" ht="48" customHeight="1">
      <c r="A13" s="259"/>
      <c r="B13" s="259"/>
      <c r="C13" s="262"/>
      <c r="D13" s="259"/>
      <c r="E13" s="259"/>
      <c r="F13" s="258"/>
      <c r="G13" s="259"/>
      <c r="H13" s="259"/>
      <c r="I13" s="262"/>
      <c r="J13" s="258"/>
      <c r="K13" s="258"/>
      <c r="L13" s="258"/>
      <c r="M13" s="258"/>
      <c r="N13" s="262"/>
      <c r="O13" s="258"/>
      <c r="P13" s="182" t="s">
        <v>185</v>
      </c>
      <c r="Q13" s="182" t="s">
        <v>186</v>
      </c>
      <c r="R13" s="181" t="s">
        <v>187</v>
      </c>
      <c r="S13" s="182" t="s">
        <v>185</v>
      </c>
      <c r="T13" s="182" t="s">
        <v>186</v>
      </c>
      <c r="U13" s="181" t="s">
        <v>187</v>
      </c>
      <c r="V13" s="182" t="s">
        <v>185</v>
      </c>
      <c r="W13" s="182" t="s">
        <v>186</v>
      </c>
      <c r="X13" s="181" t="s">
        <v>187</v>
      </c>
      <c r="Y13" s="182" t="s">
        <v>185</v>
      </c>
      <c r="Z13" s="182" t="s">
        <v>186</v>
      </c>
      <c r="AA13" s="181" t="s">
        <v>187</v>
      </c>
      <c r="AB13" s="182" t="s">
        <v>185</v>
      </c>
      <c r="AC13" s="182" t="s">
        <v>186</v>
      </c>
      <c r="AD13" s="181" t="s">
        <v>187</v>
      </c>
      <c r="AE13" s="278"/>
      <c r="AF13" s="278"/>
      <c r="AG13" s="278"/>
      <c r="AH13" s="277"/>
      <c r="AI13" s="277"/>
      <c r="AJ13" s="278"/>
      <c r="AL13" s="57"/>
    </row>
    <row r="14" spans="1:39" s="70" customFormat="1" ht="33.75" customHeight="1">
      <c r="A14" s="151">
        <v>1</v>
      </c>
      <c r="B14" s="157">
        <v>508</v>
      </c>
      <c r="C14" s="157"/>
      <c r="D14" s="158" t="s">
        <v>368</v>
      </c>
      <c r="E14" s="168" t="s">
        <v>153</v>
      </c>
      <c r="F14" s="156" t="s">
        <v>453</v>
      </c>
      <c r="G14" s="157" t="s">
        <v>25</v>
      </c>
      <c r="H14" s="154" t="s">
        <v>371</v>
      </c>
      <c r="I14" s="156" t="s">
        <v>372</v>
      </c>
      <c r="J14" s="159" t="s">
        <v>373</v>
      </c>
      <c r="K14" s="154" t="s">
        <v>194</v>
      </c>
      <c r="L14" s="154" t="s">
        <v>56</v>
      </c>
      <c r="M14" s="154" t="s">
        <v>236</v>
      </c>
      <c r="N14" s="154" t="s">
        <v>68</v>
      </c>
      <c r="O14" s="175" t="s">
        <v>201</v>
      </c>
      <c r="P14" s="162">
        <v>281</v>
      </c>
      <c r="Q14" s="221">
        <f aca="true" t="shared" si="0" ref="Q14:Q24">ROUND(P14/3.8,3)</f>
        <v>73.947</v>
      </c>
      <c r="R14" s="164">
        <f aca="true" t="shared" si="1" ref="R14:R24">RANK(Q14,Q$14:Q$24,0)</f>
        <v>1</v>
      </c>
      <c r="S14" s="162">
        <v>278.5</v>
      </c>
      <c r="T14" s="221">
        <f aca="true" t="shared" si="2" ref="T14:T24">ROUND(S14/3.8,3)</f>
        <v>73.289</v>
      </c>
      <c r="U14" s="164">
        <f aca="true" t="shared" si="3" ref="U14:U24">RANK(T14,T$14:T$24,0)</f>
        <v>1</v>
      </c>
      <c r="V14" s="162">
        <v>279</v>
      </c>
      <c r="W14" s="221">
        <f aca="true" t="shared" si="4" ref="W14:W24">ROUND(V14/3.8,3)</f>
        <v>73.421</v>
      </c>
      <c r="X14" s="164">
        <f aca="true" t="shared" si="5" ref="X14:X24">RANK(W14,W$14:W$24,0)</f>
        <v>1</v>
      </c>
      <c r="Y14" s="162">
        <v>277</v>
      </c>
      <c r="Z14" s="221">
        <f aca="true" t="shared" si="6" ref="Z14:Z24">ROUND(Y14/3.8,3)</f>
        <v>72.895</v>
      </c>
      <c r="AA14" s="164">
        <f aca="true" t="shared" si="7" ref="AA14:AA24">RANK(Z14,Z$14:Z$24,0)</f>
        <v>1</v>
      </c>
      <c r="AB14" s="162">
        <v>285</v>
      </c>
      <c r="AC14" s="221">
        <f aca="true" t="shared" si="8" ref="AC14:AC24">ROUND(AB14/3.8,3)</f>
        <v>75</v>
      </c>
      <c r="AD14" s="164">
        <f aca="true" t="shared" si="9" ref="AD14:AD24">RANK(AC14,AC$14:AC$24,0)</f>
        <v>1</v>
      </c>
      <c r="AE14" s="222"/>
      <c r="AF14" s="222"/>
      <c r="AG14" s="222"/>
      <c r="AH14" s="227">
        <f aca="true" t="shared" si="10" ref="AH14:AH24">(S14+V14+Y14+P14+AB14)/5</f>
        <v>280.1</v>
      </c>
      <c r="AI14" s="221">
        <v>73.711</v>
      </c>
      <c r="AJ14" s="166">
        <v>10000</v>
      </c>
      <c r="AK14" s="71"/>
      <c r="AL14" s="69"/>
      <c r="AM14" s="9"/>
    </row>
    <row r="15" spans="1:38" s="70" customFormat="1" ht="33.75" customHeight="1">
      <c r="A15" s="151">
        <v>2</v>
      </c>
      <c r="B15" s="157">
        <v>503</v>
      </c>
      <c r="C15" s="157"/>
      <c r="D15" s="176">
        <v>10078893</v>
      </c>
      <c r="E15" s="177" t="s">
        <v>158</v>
      </c>
      <c r="F15" s="178" t="s">
        <v>159</v>
      </c>
      <c r="G15" s="176" t="s">
        <v>25</v>
      </c>
      <c r="H15" s="122" t="s">
        <v>258</v>
      </c>
      <c r="I15" s="178" t="s">
        <v>160</v>
      </c>
      <c r="J15" s="123" t="s">
        <v>156</v>
      </c>
      <c r="K15" s="122" t="s">
        <v>70</v>
      </c>
      <c r="L15" s="122" t="s">
        <v>27</v>
      </c>
      <c r="M15" s="122" t="s">
        <v>259</v>
      </c>
      <c r="N15" s="122" t="s">
        <v>39</v>
      </c>
      <c r="O15" s="123" t="s">
        <v>157</v>
      </c>
      <c r="P15" s="162">
        <v>276</v>
      </c>
      <c r="Q15" s="221">
        <f t="shared" si="0"/>
        <v>72.632</v>
      </c>
      <c r="R15" s="164">
        <f t="shared" si="1"/>
        <v>2</v>
      </c>
      <c r="S15" s="162">
        <v>268.5</v>
      </c>
      <c r="T15" s="221">
        <f t="shared" si="2"/>
        <v>70.658</v>
      </c>
      <c r="U15" s="164">
        <f t="shared" si="3"/>
        <v>2</v>
      </c>
      <c r="V15" s="162">
        <v>271.5</v>
      </c>
      <c r="W15" s="221">
        <f t="shared" si="4"/>
        <v>71.447</v>
      </c>
      <c r="X15" s="164">
        <f t="shared" si="5"/>
        <v>2</v>
      </c>
      <c r="Y15" s="162">
        <v>270</v>
      </c>
      <c r="Z15" s="221">
        <f t="shared" si="6"/>
        <v>71.053</v>
      </c>
      <c r="AA15" s="164">
        <f t="shared" si="7"/>
        <v>2</v>
      </c>
      <c r="AB15" s="162">
        <v>272.5</v>
      </c>
      <c r="AC15" s="221">
        <f t="shared" si="8"/>
        <v>71.711</v>
      </c>
      <c r="AD15" s="164">
        <f t="shared" si="9"/>
        <v>2</v>
      </c>
      <c r="AE15" s="222"/>
      <c r="AF15" s="222"/>
      <c r="AG15" s="222"/>
      <c r="AH15" s="227">
        <f t="shared" si="10"/>
        <v>271.7</v>
      </c>
      <c r="AI15" s="221">
        <f>ROUND(((T15+W15+Z15+Q15+AC15)/5)-((AF15*2)/3.8-IF($AE15=1,2)),3)</f>
        <v>71.5</v>
      </c>
      <c r="AJ15" s="166">
        <v>8000</v>
      </c>
      <c r="AK15" s="28"/>
      <c r="AL15" s="69"/>
    </row>
    <row r="16" spans="1:38" s="70" customFormat="1" ht="33.75" customHeight="1">
      <c r="A16" s="151">
        <v>3</v>
      </c>
      <c r="B16" s="157">
        <v>500</v>
      </c>
      <c r="C16" s="157"/>
      <c r="D16" s="154">
        <v>10066992</v>
      </c>
      <c r="E16" s="155" t="s">
        <v>414</v>
      </c>
      <c r="F16" s="155" t="s">
        <v>415</v>
      </c>
      <c r="G16" s="176" t="s">
        <v>214</v>
      </c>
      <c r="H16" s="122" t="s">
        <v>260</v>
      </c>
      <c r="I16" s="178" t="s">
        <v>418</v>
      </c>
      <c r="J16" s="123" t="s">
        <v>278</v>
      </c>
      <c r="K16" s="122" t="s">
        <v>66</v>
      </c>
      <c r="L16" s="122" t="s">
        <v>263</v>
      </c>
      <c r="M16" s="122" t="s">
        <v>38</v>
      </c>
      <c r="N16" s="122" t="s">
        <v>228</v>
      </c>
      <c r="O16" s="123" t="s">
        <v>261</v>
      </c>
      <c r="P16" s="162">
        <v>269.5</v>
      </c>
      <c r="Q16" s="221">
        <f t="shared" si="0"/>
        <v>70.921</v>
      </c>
      <c r="R16" s="164">
        <f t="shared" si="1"/>
        <v>3</v>
      </c>
      <c r="S16" s="162">
        <v>258</v>
      </c>
      <c r="T16" s="221">
        <f t="shared" si="2"/>
        <v>67.895</v>
      </c>
      <c r="U16" s="164">
        <f t="shared" si="3"/>
        <v>5</v>
      </c>
      <c r="V16" s="162">
        <v>257</v>
      </c>
      <c r="W16" s="221">
        <f t="shared" si="4"/>
        <v>67.632</v>
      </c>
      <c r="X16" s="164">
        <f t="shared" si="5"/>
        <v>5</v>
      </c>
      <c r="Y16" s="162">
        <v>265</v>
      </c>
      <c r="Z16" s="221">
        <f t="shared" si="6"/>
        <v>69.737</v>
      </c>
      <c r="AA16" s="164">
        <f t="shared" si="7"/>
        <v>3</v>
      </c>
      <c r="AB16" s="162">
        <v>271.5</v>
      </c>
      <c r="AC16" s="221">
        <f t="shared" si="8"/>
        <v>71.447</v>
      </c>
      <c r="AD16" s="164">
        <f t="shared" si="9"/>
        <v>3</v>
      </c>
      <c r="AE16" s="222"/>
      <c r="AF16" s="222"/>
      <c r="AG16" s="222"/>
      <c r="AH16" s="227">
        <f t="shared" si="10"/>
        <v>264.2</v>
      </c>
      <c r="AI16" s="221">
        <f>ROUND(((T16+W16+Z16+Q16+AC16)/5)-((AF16*2)/3.8-IF($AE16=1,2)),3)</f>
        <v>69.526</v>
      </c>
      <c r="AJ16" s="228">
        <v>6000</v>
      </c>
      <c r="AK16" s="28"/>
      <c r="AL16" s="72"/>
    </row>
    <row r="17" spans="1:38" s="70" customFormat="1" ht="33.75" customHeight="1">
      <c r="A17" s="151">
        <v>4</v>
      </c>
      <c r="B17" s="157">
        <v>510</v>
      </c>
      <c r="C17" s="157"/>
      <c r="D17" s="154">
        <v>10076905</v>
      </c>
      <c r="E17" s="155" t="s">
        <v>105</v>
      </c>
      <c r="F17" s="156" t="s">
        <v>106</v>
      </c>
      <c r="G17" s="157" t="s">
        <v>25</v>
      </c>
      <c r="H17" s="154" t="s">
        <v>279</v>
      </c>
      <c r="I17" s="156" t="s">
        <v>107</v>
      </c>
      <c r="J17" s="168" t="s">
        <v>108</v>
      </c>
      <c r="K17" s="154" t="s">
        <v>48</v>
      </c>
      <c r="L17" s="154" t="s">
        <v>42</v>
      </c>
      <c r="M17" s="154" t="s">
        <v>43</v>
      </c>
      <c r="N17" s="154" t="s">
        <v>68</v>
      </c>
      <c r="O17" s="168" t="s">
        <v>109</v>
      </c>
      <c r="P17" s="162">
        <v>261.5</v>
      </c>
      <c r="Q17" s="221">
        <f t="shared" si="0"/>
        <v>68.816</v>
      </c>
      <c r="R17" s="164">
        <f t="shared" si="1"/>
        <v>4</v>
      </c>
      <c r="S17" s="162">
        <v>258.5</v>
      </c>
      <c r="T17" s="221">
        <f t="shared" si="2"/>
        <v>68.026</v>
      </c>
      <c r="U17" s="164">
        <f t="shared" si="3"/>
        <v>4</v>
      </c>
      <c r="V17" s="162">
        <v>258.5</v>
      </c>
      <c r="W17" s="221">
        <f t="shared" si="4"/>
        <v>68.026</v>
      </c>
      <c r="X17" s="164">
        <f t="shared" si="5"/>
        <v>4</v>
      </c>
      <c r="Y17" s="162">
        <v>260</v>
      </c>
      <c r="Z17" s="221">
        <f t="shared" si="6"/>
        <v>68.421</v>
      </c>
      <c r="AA17" s="164">
        <f t="shared" si="7"/>
        <v>4</v>
      </c>
      <c r="AB17" s="162">
        <v>264.5</v>
      </c>
      <c r="AC17" s="221">
        <f t="shared" si="8"/>
        <v>69.605</v>
      </c>
      <c r="AD17" s="164">
        <f t="shared" si="9"/>
        <v>5</v>
      </c>
      <c r="AE17" s="222"/>
      <c r="AF17" s="222"/>
      <c r="AG17" s="222"/>
      <c r="AH17" s="227">
        <f t="shared" si="10"/>
        <v>260.6</v>
      </c>
      <c r="AI17" s="221">
        <f>ROUND(((T17+W17+Z17+Q17+AC17)/5)-((AF17*2)/3.8-IF($AE17=1,2)),3)</f>
        <v>68.579</v>
      </c>
      <c r="AJ17" s="228">
        <v>4000</v>
      </c>
      <c r="AK17" s="28"/>
      <c r="AL17" s="69"/>
    </row>
    <row r="18" spans="1:38" s="70" customFormat="1" ht="33.75" customHeight="1">
      <c r="A18" s="151">
        <v>5</v>
      </c>
      <c r="B18" s="157">
        <v>502</v>
      </c>
      <c r="C18" s="157"/>
      <c r="D18" s="158" t="s">
        <v>368</v>
      </c>
      <c r="E18" s="168" t="s">
        <v>153</v>
      </c>
      <c r="F18" s="156" t="s">
        <v>453</v>
      </c>
      <c r="G18" s="157" t="s">
        <v>25</v>
      </c>
      <c r="H18" s="154" t="s">
        <v>369</v>
      </c>
      <c r="I18" s="156" t="s">
        <v>370</v>
      </c>
      <c r="J18" s="168" t="s">
        <v>354</v>
      </c>
      <c r="K18" s="160" t="s">
        <v>33</v>
      </c>
      <c r="L18" s="154" t="s">
        <v>56</v>
      </c>
      <c r="M18" s="154" t="s">
        <v>43</v>
      </c>
      <c r="N18" s="154" t="s">
        <v>68</v>
      </c>
      <c r="O18" s="168" t="s">
        <v>265</v>
      </c>
      <c r="P18" s="162">
        <v>254</v>
      </c>
      <c r="Q18" s="221">
        <f t="shared" si="0"/>
        <v>66.842</v>
      </c>
      <c r="R18" s="164">
        <f t="shared" si="1"/>
        <v>5</v>
      </c>
      <c r="S18" s="162">
        <v>259.5</v>
      </c>
      <c r="T18" s="221">
        <f t="shared" si="2"/>
        <v>68.289</v>
      </c>
      <c r="U18" s="164">
        <f t="shared" si="3"/>
        <v>3</v>
      </c>
      <c r="V18" s="162">
        <v>260.5</v>
      </c>
      <c r="W18" s="221">
        <f t="shared" si="4"/>
        <v>68.553</v>
      </c>
      <c r="X18" s="164">
        <f t="shared" si="5"/>
        <v>3</v>
      </c>
      <c r="Y18" s="162">
        <v>259</v>
      </c>
      <c r="Z18" s="221">
        <f t="shared" si="6"/>
        <v>68.158</v>
      </c>
      <c r="AA18" s="164">
        <f t="shared" si="7"/>
        <v>5</v>
      </c>
      <c r="AB18" s="162">
        <v>254.5</v>
      </c>
      <c r="AC18" s="221">
        <f t="shared" si="8"/>
        <v>66.974</v>
      </c>
      <c r="AD18" s="164">
        <f t="shared" si="9"/>
        <v>7</v>
      </c>
      <c r="AE18" s="222"/>
      <c r="AF18" s="222"/>
      <c r="AG18" s="222"/>
      <c r="AH18" s="227">
        <f t="shared" si="10"/>
        <v>257.5</v>
      </c>
      <c r="AI18" s="221">
        <f>ROUND(((T18+W18+Z18+Q18+AC18)/5)-((AF18*2)/3.8-IF($AE18=1,2)),3)</f>
        <v>67.763</v>
      </c>
      <c r="AJ18" s="166">
        <v>2000</v>
      </c>
      <c r="AK18" s="28"/>
      <c r="AL18" s="69"/>
    </row>
    <row r="19" spans="1:39" s="70" customFormat="1" ht="33.75" customHeight="1">
      <c r="A19" s="151">
        <v>6</v>
      </c>
      <c r="B19" s="157">
        <v>506</v>
      </c>
      <c r="C19" s="157"/>
      <c r="D19" s="154">
        <v>10115076</v>
      </c>
      <c r="E19" s="155" t="s">
        <v>82</v>
      </c>
      <c r="F19" s="155" t="s">
        <v>452</v>
      </c>
      <c r="G19" s="157" t="s">
        <v>25</v>
      </c>
      <c r="H19" s="154" t="s">
        <v>83</v>
      </c>
      <c r="I19" s="156" t="s">
        <v>84</v>
      </c>
      <c r="J19" s="159" t="s">
        <v>85</v>
      </c>
      <c r="K19" s="154" t="s">
        <v>48</v>
      </c>
      <c r="L19" s="154" t="s">
        <v>42</v>
      </c>
      <c r="M19" s="154" t="s">
        <v>57</v>
      </c>
      <c r="N19" s="154" t="s">
        <v>35</v>
      </c>
      <c r="O19" s="168" t="s">
        <v>86</v>
      </c>
      <c r="P19" s="162">
        <v>241.5</v>
      </c>
      <c r="Q19" s="221">
        <f t="shared" si="0"/>
        <v>63.553</v>
      </c>
      <c r="R19" s="164">
        <f t="shared" si="1"/>
        <v>8</v>
      </c>
      <c r="S19" s="162">
        <v>255.5</v>
      </c>
      <c r="T19" s="221">
        <f t="shared" si="2"/>
        <v>67.237</v>
      </c>
      <c r="U19" s="164">
        <f t="shared" si="3"/>
        <v>6</v>
      </c>
      <c r="V19" s="162">
        <v>250</v>
      </c>
      <c r="W19" s="221">
        <f t="shared" si="4"/>
        <v>65.789</v>
      </c>
      <c r="X19" s="164">
        <f t="shared" si="5"/>
        <v>6</v>
      </c>
      <c r="Y19" s="162">
        <v>257</v>
      </c>
      <c r="Z19" s="221">
        <f t="shared" si="6"/>
        <v>67.632</v>
      </c>
      <c r="AA19" s="164">
        <f t="shared" si="7"/>
        <v>7</v>
      </c>
      <c r="AB19" s="162">
        <v>266.5</v>
      </c>
      <c r="AC19" s="221">
        <f t="shared" si="8"/>
        <v>70.132</v>
      </c>
      <c r="AD19" s="164">
        <f t="shared" si="9"/>
        <v>4</v>
      </c>
      <c r="AE19" s="222"/>
      <c r="AF19" s="222"/>
      <c r="AG19" s="222"/>
      <c r="AH19" s="227">
        <f t="shared" si="10"/>
        <v>254.1</v>
      </c>
      <c r="AI19" s="221">
        <v>66.868</v>
      </c>
      <c r="AJ19" s="228"/>
      <c r="AK19" s="28"/>
      <c r="AL19" s="69"/>
      <c r="AM19" s="9"/>
    </row>
    <row r="20" spans="1:38" s="70" customFormat="1" ht="33.75" customHeight="1">
      <c r="A20" s="151">
        <v>7</v>
      </c>
      <c r="B20" s="157">
        <v>505</v>
      </c>
      <c r="C20" s="157"/>
      <c r="D20" s="176">
        <v>10075005</v>
      </c>
      <c r="E20" s="177" t="s">
        <v>416</v>
      </c>
      <c r="F20" s="178" t="s">
        <v>417</v>
      </c>
      <c r="G20" s="176" t="s">
        <v>214</v>
      </c>
      <c r="H20" s="160" t="s">
        <v>410</v>
      </c>
      <c r="I20" s="169" t="s">
        <v>411</v>
      </c>
      <c r="J20" s="230" t="s">
        <v>248</v>
      </c>
      <c r="K20" s="122" t="s">
        <v>203</v>
      </c>
      <c r="L20" s="122" t="s">
        <v>150</v>
      </c>
      <c r="M20" s="160" t="s">
        <v>412</v>
      </c>
      <c r="N20" s="160" t="s">
        <v>215</v>
      </c>
      <c r="O20" s="175" t="s">
        <v>413</v>
      </c>
      <c r="P20" s="162">
        <v>252.5</v>
      </c>
      <c r="Q20" s="221">
        <f t="shared" si="0"/>
        <v>66.447</v>
      </c>
      <c r="R20" s="164">
        <f t="shared" si="1"/>
        <v>6</v>
      </c>
      <c r="S20" s="165">
        <v>254</v>
      </c>
      <c r="T20" s="221">
        <f t="shared" si="2"/>
        <v>66.842</v>
      </c>
      <c r="U20" s="164">
        <f t="shared" si="3"/>
        <v>8</v>
      </c>
      <c r="V20" s="165">
        <v>250</v>
      </c>
      <c r="W20" s="221">
        <f t="shared" si="4"/>
        <v>65.789</v>
      </c>
      <c r="X20" s="164">
        <f t="shared" si="5"/>
        <v>6</v>
      </c>
      <c r="Y20" s="165">
        <v>258</v>
      </c>
      <c r="Z20" s="221">
        <f t="shared" si="6"/>
        <v>67.895</v>
      </c>
      <c r="AA20" s="164">
        <f t="shared" si="7"/>
        <v>6</v>
      </c>
      <c r="AB20" s="165">
        <v>254.5</v>
      </c>
      <c r="AC20" s="221">
        <f t="shared" si="8"/>
        <v>66.974</v>
      </c>
      <c r="AD20" s="164">
        <f t="shared" si="9"/>
        <v>7</v>
      </c>
      <c r="AE20" s="166"/>
      <c r="AF20" s="166"/>
      <c r="AG20" s="166"/>
      <c r="AH20" s="167">
        <f t="shared" si="10"/>
        <v>253.8</v>
      </c>
      <c r="AI20" s="221">
        <f>ROUND(((T20+W20+Z20+Q20+AC20)/5)-((AF20*2)/3.8-IF($AE20=1,2)),3)</f>
        <v>66.789</v>
      </c>
      <c r="AJ20" s="228"/>
      <c r="AK20" s="28"/>
      <c r="AL20" s="69"/>
    </row>
    <row r="21" spans="1:39" s="70" customFormat="1" ht="33.75" customHeight="1">
      <c r="A21" s="151">
        <v>8</v>
      </c>
      <c r="B21" s="157">
        <v>512</v>
      </c>
      <c r="C21" s="157"/>
      <c r="D21" s="173">
        <v>10117859</v>
      </c>
      <c r="E21" s="174" t="s">
        <v>307</v>
      </c>
      <c r="F21" s="174" t="s">
        <v>447</v>
      </c>
      <c r="G21" s="173" t="s">
        <v>214</v>
      </c>
      <c r="H21" s="160" t="s">
        <v>283</v>
      </c>
      <c r="I21" s="169" t="s">
        <v>408</v>
      </c>
      <c r="J21" s="220" t="s">
        <v>248</v>
      </c>
      <c r="K21" s="160" t="s">
        <v>203</v>
      </c>
      <c r="L21" s="160" t="s">
        <v>281</v>
      </c>
      <c r="M21" s="160" t="s">
        <v>38</v>
      </c>
      <c r="N21" s="171" t="s">
        <v>208</v>
      </c>
      <c r="O21" s="175" t="s">
        <v>284</v>
      </c>
      <c r="P21" s="162">
        <v>236</v>
      </c>
      <c r="Q21" s="221">
        <f t="shared" si="0"/>
        <v>62.105</v>
      </c>
      <c r="R21" s="164">
        <f t="shared" si="1"/>
        <v>9</v>
      </c>
      <c r="S21" s="162">
        <v>254.5</v>
      </c>
      <c r="T21" s="221">
        <f t="shared" si="2"/>
        <v>66.974</v>
      </c>
      <c r="U21" s="164">
        <f t="shared" si="3"/>
        <v>7</v>
      </c>
      <c r="V21" s="162">
        <v>250</v>
      </c>
      <c r="W21" s="221">
        <f t="shared" si="4"/>
        <v>65.789</v>
      </c>
      <c r="X21" s="164">
        <f t="shared" si="5"/>
        <v>6</v>
      </c>
      <c r="Y21" s="162">
        <v>248</v>
      </c>
      <c r="Z21" s="221">
        <f t="shared" si="6"/>
        <v>65.263</v>
      </c>
      <c r="AA21" s="164">
        <f t="shared" si="7"/>
        <v>8</v>
      </c>
      <c r="AB21" s="162">
        <v>256</v>
      </c>
      <c r="AC21" s="221">
        <f t="shared" si="8"/>
        <v>67.368</v>
      </c>
      <c r="AD21" s="164">
        <f t="shared" si="9"/>
        <v>6</v>
      </c>
      <c r="AE21" s="222"/>
      <c r="AF21" s="222"/>
      <c r="AG21" s="222"/>
      <c r="AH21" s="227">
        <f t="shared" si="10"/>
        <v>248.9</v>
      </c>
      <c r="AI21" s="221">
        <f>ROUND(((T21+W21+Z21+Q21+AC21)/5)-((AF21*2)/3.8-IF($AE21=1,2)),3)</f>
        <v>65.5</v>
      </c>
      <c r="AJ21" s="228"/>
      <c r="AK21" s="71"/>
      <c r="AL21" s="69"/>
      <c r="AM21" s="9"/>
    </row>
    <row r="22" spans="1:38" s="70" customFormat="1" ht="33.75" customHeight="1">
      <c r="A22" s="151">
        <v>9</v>
      </c>
      <c r="B22" s="157">
        <v>507</v>
      </c>
      <c r="C22" s="157"/>
      <c r="D22" s="154">
        <v>10080582</v>
      </c>
      <c r="E22" s="155" t="s">
        <v>51</v>
      </c>
      <c r="F22" s="155" t="s">
        <v>77</v>
      </c>
      <c r="G22" s="157" t="s">
        <v>25</v>
      </c>
      <c r="H22" s="160" t="s">
        <v>262</v>
      </c>
      <c r="I22" s="169" t="s">
        <v>78</v>
      </c>
      <c r="J22" s="170" t="s">
        <v>79</v>
      </c>
      <c r="K22" s="160" t="s">
        <v>26</v>
      </c>
      <c r="L22" s="160" t="s">
        <v>27</v>
      </c>
      <c r="M22" s="160" t="s">
        <v>38</v>
      </c>
      <c r="N22" s="160" t="s">
        <v>80</v>
      </c>
      <c r="O22" s="175" t="s">
        <v>81</v>
      </c>
      <c r="P22" s="162">
        <v>244.5</v>
      </c>
      <c r="Q22" s="221">
        <f t="shared" si="0"/>
        <v>64.342</v>
      </c>
      <c r="R22" s="164">
        <f t="shared" si="1"/>
        <v>7</v>
      </c>
      <c r="S22" s="162">
        <v>242</v>
      </c>
      <c r="T22" s="221">
        <f t="shared" si="2"/>
        <v>63.684</v>
      </c>
      <c r="U22" s="164">
        <f t="shared" si="3"/>
        <v>9</v>
      </c>
      <c r="V22" s="162">
        <v>241</v>
      </c>
      <c r="W22" s="221">
        <f t="shared" si="4"/>
        <v>63.421</v>
      </c>
      <c r="X22" s="164">
        <f t="shared" si="5"/>
        <v>9</v>
      </c>
      <c r="Y22" s="162">
        <v>233</v>
      </c>
      <c r="Z22" s="221">
        <f t="shared" si="6"/>
        <v>61.316</v>
      </c>
      <c r="AA22" s="164">
        <f t="shared" si="7"/>
        <v>9</v>
      </c>
      <c r="AB22" s="162">
        <v>243</v>
      </c>
      <c r="AC22" s="221">
        <f t="shared" si="8"/>
        <v>63.947</v>
      </c>
      <c r="AD22" s="164">
        <f t="shared" si="9"/>
        <v>9</v>
      </c>
      <c r="AE22" s="222"/>
      <c r="AF22" s="222"/>
      <c r="AG22" s="222"/>
      <c r="AH22" s="227">
        <f t="shared" si="10"/>
        <v>240.7</v>
      </c>
      <c r="AI22" s="221">
        <f>ROUND(((T22+W22+Z22+Q22+AC22)/5)-((AF22*2)/3.8-IF($AE22=1,2)),3)</f>
        <v>63.342</v>
      </c>
      <c r="AJ22" s="166"/>
      <c r="AK22" s="28"/>
      <c r="AL22" s="69"/>
    </row>
    <row r="23" spans="1:38" s="70" customFormat="1" ht="33.75" customHeight="1">
      <c r="A23" s="151">
        <v>10</v>
      </c>
      <c r="B23" s="157">
        <v>511</v>
      </c>
      <c r="C23" s="157"/>
      <c r="D23" s="176">
        <v>10117749</v>
      </c>
      <c r="E23" s="177" t="s">
        <v>97</v>
      </c>
      <c r="F23" s="178" t="s">
        <v>155</v>
      </c>
      <c r="G23" s="176" t="s">
        <v>25</v>
      </c>
      <c r="H23" s="122" t="s">
        <v>266</v>
      </c>
      <c r="I23" s="229" t="s">
        <v>430</v>
      </c>
      <c r="J23" s="179" t="s">
        <v>267</v>
      </c>
      <c r="K23" s="122" t="s">
        <v>70</v>
      </c>
      <c r="L23" s="122" t="s">
        <v>150</v>
      </c>
      <c r="M23" s="122" t="s">
        <v>43</v>
      </c>
      <c r="N23" s="122" t="s">
        <v>225</v>
      </c>
      <c r="O23" s="123" t="s">
        <v>268</v>
      </c>
      <c r="P23" s="162">
        <v>223</v>
      </c>
      <c r="Q23" s="221">
        <f t="shared" si="0"/>
        <v>58.684</v>
      </c>
      <c r="R23" s="164">
        <f t="shared" si="1"/>
        <v>10</v>
      </c>
      <c r="S23" s="162">
        <v>223</v>
      </c>
      <c r="T23" s="221">
        <f t="shared" si="2"/>
        <v>58.684</v>
      </c>
      <c r="U23" s="164">
        <f t="shared" si="3"/>
        <v>11</v>
      </c>
      <c r="V23" s="162">
        <v>226</v>
      </c>
      <c r="W23" s="221">
        <f t="shared" si="4"/>
        <v>59.474</v>
      </c>
      <c r="X23" s="164">
        <f t="shared" si="5"/>
        <v>10</v>
      </c>
      <c r="Y23" s="162">
        <v>232</v>
      </c>
      <c r="Z23" s="221">
        <f t="shared" si="6"/>
        <v>61.053</v>
      </c>
      <c r="AA23" s="164">
        <f t="shared" si="7"/>
        <v>10</v>
      </c>
      <c r="AB23" s="162">
        <v>235.5</v>
      </c>
      <c r="AC23" s="221">
        <f t="shared" si="8"/>
        <v>61.974</v>
      </c>
      <c r="AD23" s="164">
        <f t="shared" si="9"/>
        <v>10</v>
      </c>
      <c r="AE23" s="222"/>
      <c r="AF23" s="222"/>
      <c r="AG23" s="222"/>
      <c r="AH23" s="227">
        <f t="shared" si="10"/>
        <v>227.9</v>
      </c>
      <c r="AI23" s="221">
        <f>ROUND(((T23+W23+Z23+Q23+AC23)/5)-((AF23*2)/3.8-IF($AE23=1,2)),3)</f>
        <v>59.974</v>
      </c>
      <c r="AJ23" s="228"/>
      <c r="AK23" s="71"/>
      <c r="AL23" s="69"/>
    </row>
    <row r="24" spans="1:38" s="70" customFormat="1" ht="33.75" customHeight="1">
      <c r="A24" s="151">
        <v>11</v>
      </c>
      <c r="B24" s="157">
        <v>509</v>
      </c>
      <c r="C24" s="157"/>
      <c r="D24" s="158" t="s">
        <v>343</v>
      </c>
      <c r="E24" s="155" t="s">
        <v>422</v>
      </c>
      <c r="F24" s="156" t="s">
        <v>423</v>
      </c>
      <c r="G24" s="157" t="s">
        <v>25</v>
      </c>
      <c r="H24" s="154" t="s">
        <v>271</v>
      </c>
      <c r="I24" s="156" t="s">
        <v>424</v>
      </c>
      <c r="J24" s="159" t="s">
        <v>191</v>
      </c>
      <c r="K24" s="154" t="s">
        <v>192</v>
      </c>
      <c r="L24" s="154" t="s">
        <v>27</v>
      </c>
      <c r="M24" s="154" t="s">
        <v>28</v>
      </c>
      <c r="N24" s="154" t="s">
        <v>68</v>
      </c>
      <c r="O24" s="168" t="s">
        <v>193</v>
      </c>
      <c r="P24" s="162">
        <v>221.5</v>
      </c>
      <c r="Q24" s="221">
        <f t="shared" si="0"/>
        <v>58.289</v>
      </c>
      <c r="R24" s="164">
        <f t="shared" si="1"/>
        <v>11</v>
      </c>
      <c r="S24" s="162">
        <v>226</v>
      </c>
      <c r="T24" s="221">
        <f t="shared" si="2"/>
        <v>59.474</v>
      </c>
      <c r="U24" s="164">
        <f t="shared" si="3"/>
        <v>10</v>
      </c>
      <c r="V24" s="162">
        <v>215.5</v>
      </c>
      <c r="W24" s="221">
        <f t="shared" si="4"/>
        <v>56.711</v>
      </c>
      <c r="X24" s="164">
        <f t="shared" si="5"/>
        <v>11</v>
      </c>
      <c r="Y24" s="162">
        <v>212</v>
      </c>
      <c r="Z24" s="221">
        <f t="shared" si="6"/>
        <v>55.789</v>
      </c>
      <c r="AA24" s="164">
        <f t="shared" si="7"/>
        <v>11</v>
      </c>
      <c r="AB24" s="162">
        <v>230</v>
      </c>
      <c r="AC24" s="221">
        <f t="shared" si="8"/>
        <v>60.526</v>
      </c>
      <c r="AD24" s="164">
        <f t="shared" si="9"/>
        <v>11</v>
      </c>
      <c r="AE24" s="222"/>
      <c r="AF24" s="222"/>
      <c r="AG24" s="222"/>
      <c r="AH24" s="227">
        <f t="shared" si="10"/>
        <v>221</v>
      </c>
      <c r="AI24" s="221">
        <f>ROUND(((T24+W24+Z24+Q24+AC24)/5)-((AF24*2)/3.8-IF($AE24=1,2)),3)</f>
        <v>58.158</v>
      </c>
      <c r="AJ24" s="228"/>
      <c r="AK24" s="28"/>
      <c r="AL24" s="69"/>
    </row>
    <row r="25" spans="1:39" s="70" customFormat="1" ht="23.25" customHeight="1">
      <c r="A25" s="193"/>
      <c r="B25" s="208"/>
      <c r="C25" s="209"/>
      <c r="D25" s="210"/>
      <c r="E25" s="211"/>
      <c r="F25" s="211"/>
      <c r="G25" s="212"/>
      <c r="H25" s="208"/>
      <c r="I25" s="213"/>
      <c r="J25" s="214"/>
      <c r="K25" s="208"/>
      <c r="L25" s="208"/>
      <c r="M25" s="208"/>
      <c r="N25" s="208"/>
      <c r="O25" s="215"/>
      <c r="P25" s="216"/>
      <c r="Q25" s="190"/>
      <c r="R25" s="217"/>
      <c r="S25" s="216"/>
      <c r="T25" s="190"/>
      <c r="U25" s="217"/>
      <c r="V25" s="216"/>
      <c r="W25" s="190"/>
      <c r="X25" s="217"/>
      <c r="Y25" s="216"/>
      <c r="Z25" s="190"/>
      <c r="AA25" s="217"/>
      <c r="AB25" s="216"/>
      <c r="AC25" s="194"/>
      <c r="AD25" s="197"/>
      <c r="AE25" s="198"/>
      <c r="AF25" s="198"/>
      <c r="AG25" s="198"/>
      <c r="AH25" s="218"/>
      <c r="AI25" s="194"/>
      <c r="AJ25" s="198"/>
      <c r="AK25" s="71"/>
      <c r="AL25" s="69"/>
      <c r="AM25" s="9"/>
    </row>
    <row r="26" spans="1:15" ht="19.5">
      <c r="A26" s="80" t="s">
        <v>188</v>
      </c>
      <c r="B26" s="76"/>
      <c r="C26" s="76"/>
      <c r="D26" s="1"/>
      <c r="E26" s="76"/>
      <c r="F26" s="76"/>
      <c r="G26" s="1"/>
      <c r="H26" s="1"/>
      <c r="I26" s="1"/>
      <c r="J26" s="1"/>
      <c r="K26" s="280"/>
      <c r="L26" s="280"/>
      <c r="M26" s="280"/>
      <c r="N26" s="280"/>
      <c r="O26" s="280"/>
    </row>
  </sheetData>
  <sheetProtection/>
  <mergeCells count="38">
    <mergeCell ref="A1:AJ1"/>
    <mergeCell ref="A2:AJ2"/>
    <mergeCell ref="A4:AJ4"/>
    <mergeCell ref="A5:AJ5"/>
    <mergeCell ref="AI11:AJ11"/>
    <mergeCell ref="A12:A13"/>
    <mergeCell ref="B12:B13"/>
    <mergeCell ref="C12:C13"/>
    <mergeCell ref="D12:D13"/>
    <mergeCell ref="E12:E13"/>
    <mergeCell ref="F12:F13"/>
    <mergeCell ref="V12:X12"/>
    <mergeCell ref="G12:G13"/>
    <mergeCell ref="H12:H13"/>
    <mergeCell ref="I12:I13"/>
    <mergeCell ref="J12:J13"/>
    <mergeCell ref="K12:K13"/>
    <mergeCell ref="L12:L13"/>
    <mergeCell ref="AB12:AD12"/>
    <mergeCell ref="AE12:AE13"/>
    <mergeCell ref="AF12:AF13"/>
    <mergeCell ref="AG12:AG13"/>
    <mergeCell ref="AH12:AH13"/>
    <mergeCell ref="M12:M13"/>
    <mergeCell ref="N12:N13"/>
    <mergeCell ref="O12:O13"/>
    <mergeCell ref="P12:R12"/>
    <mergeCell ref="S12:U12"/>
    <mergeCell ref="AI12:AI13"/>
    <mergeCell ref="AJ12:AJ13"/>
    <mergeCell ref="K26:O26"/>
    <mergeCell ref="G6:L6"/>
    <mergeCell ref="M6:R6"/>
    <mergeCell ref="G7:L7"/>
    <mergeCell ref="M7:R7"/>
    <mergeCell ref="G8:L8"/>
    <mergeCell ref="M8:R8"/>
    <mergeCell ref="Y12:AA12"/>
  </mergeCells>
  <printOptions/>
  <pageMargins left="0.25" right="0.25" top="0.75" bottom="0.75" header="0.3" footer="0.3"/>
  <pageSetup fitToHeight="0" fitToWidth="1" horizontalDpi="600" verticalDpi="600" orientation="landscape" paperSize="9" scale="5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1"/>
  <sheetViews>
    <sheetView view="pageBreakPreview" zoomScale="70" zoomScaleNormal="75" zoomScaleSheetLayoutView="70" zoomScalePageLayoutView="0" workbookViewId="0" topLeftCell="B1">
      <selection activeCell="L22" sqref="L22"/>
    </sheetView>
  </sheetViews>
  <sheetFormatPr defaultColWidth="9.00390625" defaultRowHeight="12.75"/>
  <cols>
    <col min="1" max="1" width="4.625" style="51" customWidth="1"/>
    <col min="2" max="2" width="5.00390625" style="51" customWidth="1"/>
    <col min="3" max="3" width="15.125" style="51" hidden="1" customWidth="1"/>
    <col min="4" max="4" width="13.25390625" style="51" hidden="1" customWidth="1"/>
    <col min="5" max="5" width="11.125" style="51" customWidth="1"/>
    <col min="6" max="6" width="15.625" style="51" customWidth="1"/>
    <col min="7" max="7" width="5.125" style="51" customWidth="1"/>
    <col min="8" max="8" width="14.00390625" style="51" hidden="1" customWidth="1"/>
    <col min="9" max="9" width="20.75390625" style="51" customWidth="1"/>
    <col min="10" max="10" width="15.125" style="51" customWidth="1"/>
    <col min="11" max="11" width="11.75390625" style="51" customWidth="1"/>
    <col min="12" max="12" width="11.625" style="51" customWidth="1"/>
    <col min="13" max="13" width="7.125" style="51" customWidth="1"/>
    <col min="14" max="14" width="9.625" style="51" customWidth="1"/>
    <col min="15" max="15" width="14.125" style="51" customWidth="1"/>
    <col min="16" max="16" width="7.25390625" style="51" customWidth="1"/>
    <col min="17" max="17" width="8.875" style="51" customWidth="1"/>
    <col min="18" max="18" width="5.625" style="51" customWidth="1"/>
    <col min="19" max="19" width="7.25390625" style="51" customWidth="1"/>
    <col min="20" max="20" width="8.875" style="51" customWidth="1"/>
    <col min="21" max="21" width="3.75390625" style="51" customWidth="1"/>
    <col min="22" max="22" width="7.875" style="51" customWidth="1"/>
    <col min="23" max="23" width="9.375" style="51" customWidth="1"/>
    <col min="24" max="24" width="3.875" style="51" customWidth="1"/>
    <col min="25" max="25" width="8.75390625" style="51" customWidth="1"/>
    <col min="26" max="26" width="9.375" style="51" customWidth="1"/>
    <col min="27" max="27" width="3.875" style="51" customWidth="1"/>
    <col min="28" max="28" width="7.875" style="51" customWidth="1"/>
    <col min="29" max="29" width="8.875" style="51" customWidth="1"/>
    <col min="30" max="30" width="3.75390625" style="51" customWidth="1"/>
    <col min="31" max="31" width="4.875" style="51" customWidth="1"/>
    <col min="32" max="32" width="2.875" style="51" customWidth="1"/>
    <col min="33" max="33" width="6.25390625" style="51" hidden="1" customWidth="1"/>
    <col min="34" max="34" width="7.75390625" style="51" customWidth="1"/>
    <col min="35" max="35" width="11.875" style="51" customWidth="1"/>
    <col min="36" max="36" width="8.875" style="51" customWidth="1"/>
    <col min="37" max="37" width="28.25390625" style="54" customWidth="1"/>
    <col min="38" max="38" width="11.00390625" style="54" customWidth="1"/>
    <col min="39" max="16384" width="9.125" style="51" customWidth="1"/>
  </cols>
  <sheetData>
    <row r="1" spans="1:52" ht="29.25" customHeight="1">
      <c r="A1" s="263" t="s">
        <v>170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49"/>
      <c r="AL1" s="49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</row>
    <row r="2" spans="1:52" ht="29.25" customHeight="1">
      <c r="A2" s="288" t="s">
        <v>164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49"/>
      <c r="AL2" s="49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</row>
    <row r="3" spans="1:52" ht="6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49"/>
      <c r="AL3" s="49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</row>
    <row r="4" spans="1:38" s="53" customFormat="1" ht="21" customHeight="1">
      <c r="A4" s="290" t="s">
        <v>565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52"/>
      <c r="AL4" s="52"/>
    </row>
    <row r="5" spans="1:36" ht="18.75" customHeight="1">
      <c r="A5" s="274" t="s">
        <v>172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</row>
    <row r="6" spans="4:38" ht="23.25" customHeight="1">
      <c r="D6" s="200"/>
      <c r="F6" s="201" t="s">
        <v>173</v>
      </c>
      <c r="G6" s="275" t="s">
        <v>564</v>
      </c>
      <c r="H6" s="275"/>
      <c r="I6" s="275"/>
      <c r="J6" s="275"/>
      <c r="K6" s="275"/>
      <c r="L6" s="233"/>
      <c r="M6" s="275" t="s">
        <v>540</v>
      </c>
      <c r="N6" s="275"/>
      <c r="O6" s="275"/>
      <c r="P6" s="275"/>
      <c r="Q6" s="275"/>
      <c r="AL6" s="202"/>
    </row>
    <row r="7" spans="4:38" s="148" customFormat="1" ht="23.25" customHeight="1">
      <c r="D7" s="200"/>
      <c r="F7" s="200"/>
      <c r="G7" s="275" t="s">
        <v>526</v>
      </c>
      <c r="H7" s="275"/>
      <c r="I7" s="275"/>
      <c r="J7" s="275"/>
      <c r="K7" s="275"/>
      <c r="L7" s="234"/>
      <c r="M7" s="275" t="s">
        <v>510</v>
      </c>
      <c r="N7" s="275"/>
      <c r="O7" s="275"/>
      <c r="P7" s="275"/>
      <c r="Q7" s="275"/>
      <c r="R7" s="183"/>
      <c r="S7" s="183"/>
      <c r="T7" s="183"/>
      <c r="U7" s="183"/>
      <c r="V7" s="183"/>
      <c r="Y7" s="183"/>
      <c r="AB7" s="183"/>
      <c r="AC7" s="183"/>
      <c r="AD7" s="183"/>
      <c r="AK7" s="203"/>
      <c r="AL7" s="202"/>
    </row>
    <row r="8" spans="7:38" s="148" customFormat="1" ht="23.25" customHeight="1">
      <c r="G8" s="59"/>
      <c r="H8" s="59"/>
      <c r="I8" s="59"/>
      <c r="J8" s="59"/>
      <c r="K8" s="59"/>
      <c r="L8" s="234"/>
      <c r="M8" s="275" t="s">
        <v>566</v>
      </c>
      <c r="N8" s="275"/>
      <c r="O8" s="275"/>
      <c r="P8" s="275"/>
      <c r="Q8" s="275"/>
      <c r="R8" s="183"/>
      <c r="S8" s="183"/>
      <c r="T8" s="183"/>
      <c r="U8" s="183"/>
      <c r="V8" s="183"/>
      <c r="Y8" s="183"/>
      <c r="AB8" s="183"/>
      <c r="AC8" s="183"/>
      <c r="AD8" s="183"/>
      <c r="AK8" s="54"/>
      <c r="AL8" s="202"/>
    </row>
    <row r="9" spans="12:38" s="148" customFormat="1" ht="14.25" customHeight="1">
      <c r="L9" s="149"/>
      <c r="N9" s="183"/>
      <c r="O9" s="183"/>
      <c r="P9" s="183"/>
      <c r="Q9" s="204"/>
      <c r="R9" s="183"/>
      <c r="S9" s="183"/>
      <c r="T9" s="183"/>
      <c r="U9" s="183"/>
      <c r="V9" s="183"/>
      <c r="Y9" s="183"/>
      <c r="AB9" s="183"/>
      <c r="AC9" s="183"/>
      <c r="AD9" s="183"/>
      <c r="AK9" s="54"/>
      <c r="AL9" s="202"/>
    </row>
    <row r="10" spans="1:19" s="59" customFormat="1" ht="16.5" customHeight="1">
      <c r="A10" s="205"/>
      <c r="G10" s="206"/>
      <c r="H10" s="206"/>
      <c r="I10" s="206"/>
      <c r="J10" s="206"/>
      <c r="K10" s="206"/>
      <c r="L10" s="206"/>
      <c r="N10" s="61"/>
      <c r="O10" s="207"/>
      <c r="R10" s="62"/>
      <c r="S10" s="57"/>
    </row>
    <row r="11" spans="1:38" s="68" customFormat="1" ht="15" customHeight="1">
      <c r="A11" s="16" t="s">
        <v>7</v>
      </c>
      <c r="B11" s="64"/>
      <c r="C11" s="64"/>
      <c r="D11" s="64"/>
      <c r="E11" s="64"/>
      <c r="F11" s="64"/>
      <c r="G11" s="65"/>
      <c r="H11" s="66"/>
      <c r="I11" s="67"/>
      <c r="J11" s="67"/>
      <c r="K11" s="65"/>
      <c r="L11" s="65"/>
      <c r="N11" s="65"/>
      <c r="O11" s="150"/>
      <c r="P11" s="65"/>
      <c r="Q11" s="65"/>
      <c r="R11" s="65"/>
      <c r="S11" s="65"/>
      <c r="T11" s="65"/>
      <c r="U11" s="65"/>
      <c r="V11" s="65"/>
      <c r="W11" s="65"/>
      <c r="Y11" s="65"/>
      <c r="Z11" s="65"/>
      <c r="AB11" s="65"/>
      <c r="AC11" s="65"/>
      <c r="AD11" s="65"/>
      <c r="AE11" s="77"/>
      <c r="AF11" s="77"/>
      <c r="AG11" s="77"/>
      <c r="AH11" s="77"/>
      <c r="AI11" s="276" t="s">
        <v>549</v>
      </c>
      <c r="AJ11" s="276"/>
      <c r="AK11" s="6"/>
      <c r="AL11" s="57"/>
    </row>
    <row r="12" spans="1:38" ht="24.75" customHeight="1">
      <c r="A12" s="259" t="s">
        <v>187</v>
      </c>
      <c r="B12" s="259" t="s">
        <v>9</v>
      </c>
      <c r="C12" s="262" t="s">
        <v>502</v>
      </c>
      <c r="D12" s="259" t="s">
        <v>11</v>
      </c>
      <c r="E12" s="259" t="s">
        <v>12</v>
      </c>
      <c r="F12" s="258" t="s">
        <v>13</v>
      </c>
      <c r="G12" s="259" t="s">
        <v>14</v>
      </c>
      <c r="H12" s="259" t="s">
        <v>15</v>
      </c>
      <c r="I12" s="258" t="s">
        <v>174</v>
      </c>
      <c r="J12" s="258" t="s">
        <v>17</v>
      </c>
      <c r="K12" s="258" t="s">
        <v>18</v>
      </c>
      <c r="L12" s="258" t="s">
        <v>19</v>
      </c>
      <c r="M12" s="258" t="s">
        <v>20</v>
      </c>
      <c r="N12" s="262" t="s">
        <v>21</v>
      </c>
      <c r="O12" s="258" t="s">
        <v>169</v>
      </c>
      <c r="P12" s="279" t="s">
        <v>175</v>
      </c>
      <c r="Q12" s="279"/>
      <c r="R12" s="279"/>
      <c r="S12" s="279" t="s">
        <v>176</v>
      </c>
      <c r="T12" s="279"/>
      <c r="U12" s="279"/>
      <c r="V12" s="262" t="s">
        <v>177</v>
      </c>
      <c r="W12" s="262"/>
      <c r="X12" s="262"/>
      <c r="Y12" s="279" t="s">
        <v>178</v>
      </c>
      <c r="Z12" s="279"/>
      <c r="AA12" s="279"/>
      <c r="AB12" s="279" t="s">
        <v>179</v>
      </c>
      <c r="AC12" s="279"/>
      <c r="AD12" s="279"/>
      <c r="AE12" s="278" t="s">
        <v>180</v>
      </c>
      <c r="AF12" s="278" t="s">
        <v>181</v>
      </c>
      <c r="AG12" s="278" t="s">
        <v>182</v>
      </c>
      <c r="AH12" s="277" t="s">
        <v>183</v>
      </c>
      <c r="AI12" s="277" t="s">
        <v>184</v>
      </c>
      <c r="AJ12" s="278" t="s">
        <v>190</v>
      </c>
      <c r="AL12" s="57"/>
    </row>
    <row r="13" spans="1:38" ht="48" customHeight="1">
      <c r="A13" s="259"/>
      <c r="B13" s="259"/>
      <c r="C13" s="262"/>
      <c r="D13" s="259"/>
      <c r="E13" s="259"/>
      <c r="F13" s="258"/>
      <c r="G13" s="259"/>
      <c r="H13" s="259"/>
      <c r="I13" s="262"/>
      <c r="J13" s="258"/>
      <c r="K13" s="258"/>
      <c r="L13" s="258"/>
      <c r="M13" s="258"/>
      <c r="N13" s="262"/>
      <c r="O13" s="258"/>
      <c r="P13" s="182" t="s">
        <v>185</v>
      </c>
      <c r="Q13" s="182" t="s">
        <v>186</v>
      </c>
      <c r="R13" s="181" t="s">
        <v>187</v>
      </c>
      <c r="S13" s="182" t="s">
        <v>185</v>
      </c>
      <c r="T13" s="182" t="s">
        <v>186</v>
      </c>
      <c r="U13" s="181" t="s">
        <v>187</v>
      </c>
      <c r="V13" s="182" t="s">
        <v>185</v>
      </c>
      <c r="W13" s="182" t="s">
        <v>186</v>
      </c>
      <c r="X13" s="181" t="s">
        <v>187</v>
      </c>
      <c r="Y13" s="182" t="s">
        <v>185</v>
      </c>
      <c r="Z13" s="182" t="s">
        <v>186</v>
      </c>
      <c r="AA13" s="181" t="s">
        <v>187</v>
      </c>
      <c r="AB13" s="182" t="s">
        <v>185</v>
      </c>
      <c r="AC13" s="182" t="s">
        <v>186</v>
      </c>
      <c r="AD13" s="181" t="s">
        <v>187</v>
      </c>
      <c r="AE13" s="278"/>
      <c r="AF13" s="278"/>
      <c r="AG13" s="278"/>
      <c r="AH13" s="277"/>
      <c r="AI13" s="277"/>
      <c r="AJ13" s="278"/>
      <c r="AL13" s="57"/>
    </row>
    <row r="14" spans="1:39" s="70" customFormat="1" ht="33.75" customHeight="1">
      <c r="A14" s="151">
        <v>1</v>
      </c>
      <c r="B14" s="157">
        <v>104</v>
      </c>
      <c r="C14" s="157"/>
      <c r="D14" s="154">
        <v>10012062</v>
      </c>
      <c r="E14" s="155" t="s">
        <v>59</v>
      </c>
      <c r="F14" s="155" t="s">
        <v>60</v>
      </c>
      <c r="G14" s="157" t="s">
        <v>25</v>
      </c>
      <c r="H14" s="154" t="s">
        <v>223</v>
      </c>
      <c r="I14" s="156" t="s">
        <v>61</v>
      </c>
      <c r="J14" s="159" t="s">
        <v>62</v>
      </c>
      <c r="K14" s="154" t="s">
        <v>63</v>
      </c>
      <c r="L14" s="154" t="s">
        <v>56</v>
      </c>
      <c r="M14" s="154" t="s">
        <v>64</v>
      </c>
      <c r="N14" s="154" t="s">
        <v>35</v>
      </c>
      <c r="O14" s="168" t="s">
        <v>65</v>
      </c>
      <c r="P14" s="162">
        <v>261.5</v>
      </c>
      <c r="Q14" s="221">
        <f aca="true" t="shared" si="0" ref="Q14:Q29">ROUND(P14/3.8-IF($AE14=1,2,IF($AE14=2,3,0)),3)</f>
        <v>68.816</v>
      </c>
      <c r="R14" s="164">
        <f aca="true" t="shared" si="1" ref="R14:R29">RANK(Q14,Q$14:Q$29,0)</f>
        <v>1</v>
      </c>
      <c r="S14" s="162">
        <v>268.5</v>
      </c>
      <c r="T14" s="221">
        <f aca="true" t="shared" si="2" ref="T14:T29">ROUND(S14/3.8-IF($AE14=1,2,IF($AE14=2,3,0)),3)</f>
        <v>70.658</v>
      </c>
      <c r="U14" s="164">
        <f aca="true" t="shared" si="3" ref="U14:U29">RANK(T14,T$14:T$29,0)</f>
        <v>1</v>
      </c>
      <c r="V14" s="162">
        <v>267</v>
      </c>
      <c r="W14" s="221">
        <f aca="true" t="shared" si="4" ref="W14:W29">ROUND(V14/3.8-IF($AE14=1,2,IF($AE14=2,3,0)),3)</f>
        <v>70.263</v>
      </c>
      <c r="X14" s="164">
        <f aca="true" t="shared" si="5" ref="X14:X29">RANK(W14,W$14:W$29,0)</f>
        <v>1</v>
      </c>
      <c r="Y14" s="162">
        <v>260.5</v>
      </c>
      <c r="Z14" s="221">
        <f aca="true" t="shared" si="6" ref="Z14:Z29">ROUND(Y14/3.8-IF($AE14=1,2,IF($AE14=2,3,0)),3)</f>
        <v>68.553</v>
      </c>
      <c r="AA14" s="164">
        <f aca="true" t="shared" si="7" ref="AA14:AA29">RANK(Z14,Z$14:Z$29,0)</f>
        <v>1</v>
      </c>
      <c r="AB14" s="162">
        <v>247.5</v>
      </c>
      <c r="AC14" s="221">
        <f aca="true" t="shared" si="8" ref="AC14:AC29">ROUND(AB14/3.8-IF($AE14=1,2,IF($AE14=2,3,0)),3)</f>
        <v>65.132</v>
      </c>
      <c r="AD14" s="164">
        <f aca="true" t="shared" si="9" ref="AD14:AD29">RANK(AC14,AC$14:AC$29,0)</f>
        <v>3</v>
      </c>
      <c r="AE14" s="222"/>
      <c r="AF14" s="222"/>
      <c r="AG14" s="222"/>
      <c r="AH14" s="227">
        <f aca="true" t="shared" si="10" ref="AH14:AH29">(S14+V14+Y14+P14+AB14)/5</f>
        <v>261</v>
      </c>
      <c r="AI14" s="221">
        <f aca="true" t="shared" si="11" ref="AI14:AI24">ROUND(((T14+W14+Z14+Q14+AC14)/5)-((AF14*2)/3.8),3)</f>
        <v>68.684</v>
      </c>
      <c r="AJ14" s="228">
        <v>15000</v>
      </c>
      <c r="AK14" s="28"/>
      <c r="AL14" s="69"/>
      <c r="AM14" s="9"/>
    </row>
    <row r="15" spans="1:38" s="70" customFormat="1" ht="33.75" customHeight="1">
      <c r="A15" s="151">
        <v>2</v>
      </c>
      <c r="B15" s="157">
        <v>107</v>
      </c>
      <c r="C15" s="157"/>
      <c r="D15" s="154">
        <v>10028759</v>
      </c>
      <c r="E15" s="155" t="s">
        <v>302</v>
      </c>
      <c r="F15" s="155" t="s">
        <v>303</v>
      </c>
      <c r="G15" s="157" t="s">
        <v>25</v>
      </c>
      <c r="H15" s="158" t="s">
        <v>304</v>
      </c>
      <c r="I15" s="156" t="s">
        <v>305</v>
      </c>
      <c r="J15" s="159" t="s">
        <v>306</v>
      </c>
      <c r="K15" s="154" t="s">
        <v>161</v>
      </c>
      <c r="L15" s="154" t="s">
        <v>56</v>
      </c>
      <c r="M15" s="154" t="s">
        <v>69</v>
      </c>
      <c r="N15" s="154" t="s">
        <v>35</v>
      </c>
      <c r="O15" s="168" t="s">
        <v>201</v>
      </c>
      <c r="P15" s="162">
        <v>255</v>
      </c>
      <c r="Q15" s="221">
        <f t="shared" si="0"/>
        <v>67.105</v>
      </c>
      <c r="R15" s="164">
        <f t="shared" si="1"/>
        <v>2</v>
      </c>
      <c r="S15" s="162">
        <v>260.5</v>
      </c>
      <c r="T15" s="221">
        <f t="shared" si="2"/>
        <v>68.553</v>
      </c>
      <c r="U15" s="164">
        <f t="shared" si="3"/>
        <v>2</v>
      </c>
      <c r="V15" s="162">
        <v>259</v>
      </c>
      <c r="W15" s="221">
        <f t="shared" si="4"/>
        <v>68.158</v>
      </c>
      <c r="X15" s="164">
        <f t="shared" si="5"/>
        <v>3</v>
      </c>
      <c r="Y15" s="162">
        <v>254</v>
      </c>
      <c r="Z15" s="221">
        <f t="shared" si="6"/>
        <v>66.842</v>
      </c>
      <c r="AA15" s="164">
        <f t="shared" si="7"/>
        <v>5</v>
      </c>
      <c r="AB15" s="162">
        <v>247</v>
      </c>
      <c r="AC15" s="221">
        <f t="shared" si="8"/>
        <v>65</v>
      </c>
      <c r="AD15" s="164">
        <f t="shared" si="9"/>
        <v>4</v>
      </c>
      <c r="AE15" s="222"/>
      <c r="AF15" s="222"/>
      <c r="AG15" s="222"/>
      <c r="AH15" s="227">
        <f t="shared" si="10"/>
        <v>255.1</v>
      </c>
      <c r="AI15" s="221">
        <f t="shared" si="11"/>
        <v>67.132</v>
      </c>
      <c r="AJ15" s="166">
        <v>12000</v>
      </c>
      <c r="AK15" s="28"/>
      <c r="AL15" s="69"/>
    </row>
    <row r="16" spans="1:38" s="70" customFormat="1" ht="33.75" customHeight="1">
      <c r="A16" s="151">
        <v>3</v>
      </c>
      <c r="B16" s="157">
        <v>105</v>
      </c>
      <c r="C16" s="157"/>
      <c r="D16" s="154">
        <v>10071614</v>
      </c>
      <c r="E16" s="155" t="s">
        <v>51</v>
      </c>
      <c r="F16" s="155" t="s">
        <v>52</v>
      </c>
      <c r="G16" s="157" t="s">
        <v>25</v>
      </c>
      <c r="H16" s="154" t="s">
        <v>230</v>
      </c>
      <c r="I16" s="156" t="s">
        <v>53</v>
      </c>
      <c r="J16" s="159" t="s">
        <v>54</v>
      </c>
      <c r="K16" s="154" t="s">
        <v>55</v>
      </c>
      <c r="L16" s="154" t="s">
        <v>56</v>
      </c>
      <c r="M16" s="154" t="s">
        <v>57</v>
      </c>
      <c r="N16" s="154" t="s">
        <v>35</v>
      </c>
      <c r="O16" s="161" t="s">
        <v>58</v>
      </c>
      <c r="P16" s="162">
        <v>252.5</v>
      </c>
      <c r="Q16" s="221">
        <f t="shared" si="0"/>
        <v>66.447</v>
      </c>
      <c r="R16" s="164">
        <f t="shared" si="1"/>
        <v>4</v>
      </c>
      <c r="S16" s="162">
        <v>260.5</v>
      </c>
      <c r="T16" s="221">
        <f t="shared" si="2"/>
        <v>68.553</v>
      </c>
      <c r="U16" s="164">
        <f t="shared" si="3"/>
        <v>2</v>
      </c>
      <c r="V16" s="162">
        <v>253</v>
      </c>
      <c r="W16" s="221">
        <f t="shared" si="4"/>
        <v>66.579</v>
      </c>
      <c r="X16" s="164">
        <f t="shared" si="5"/>
        <v>5</v>
      </c>
      <c r="Y16" s="162">
        <v>260</v>
      </c>
      <c r="Z16" s="221">
        <f t="shared" si="6"/>
        <v>68.421</v>
      </c>
      <c r="AA16" s="164">
        <f t="shared" si="7"/>
        <v>2</v>
      </c>
      <c r="AB16" s="162">
        <v>248</v>
      </c>
      <c r="AC16" s="221">
        <f t="shared" si="8"/>
        <v>65.263</v>
      </c>
      <c r="AD16" s="164">
        <f t="shared" si="9"/>
        <v>2</v>
      </c>
      <c r="AE16" s="222"/>
      <c r="AF16" s="222"/>
      <c r="AG16" s="222"/>
      <c r="AH16" s="227">
        <f t="shared" si="10"/>
        <v>254.8</v>
      </c>
      <c r="AI16" s="221">
        <f t="shared" si="11"/>
        <v>67.053</v>
      </c>
      <c r="AJ16" s="166">
        <v>9000</v>
      </c>
      <c r="AK16" s="28"/>
      <c r="AL16" s="69"/>
    </row>
    <row r="17" spans="1:38" s="70" customFormat="1" ht="33.75" customHeight="1">
      <c r="A17" s="151">
        <v>4</v>
      </c>
      <c r="B17" s="157">
        <v>108</v>
      </c>
      <c r="C17" s="157"/>
      <c r="D17" s="154">
        <v>10010323</v>
      </c>
      <c r="E17" s="155" t="s">
        <v>142</v>
      </c>
      <c r="F17" s="155" t="s">
        <v>141</v>
      </c>
      <c r="G17" s="157" t="s">
        <v>25</v>
      </c>
      <c r="H17" s="154" t="s">
        <v>221</v>
      </c>
      <c r="I17" s="156" t="s">
        <v>143</v>
      </c>
      <c r="J17" s="159" t="s">
        <v>144</v>
      </c>
      <c r="K17" s="154" t="s">
        <v>26</v>
      </c>
      <c r="L17" s="154" t="s">
        <v>27</v>
      </c>
      <c r="M17" s="154" t="s">
        <v>102</v>
      </c>
      <c r="N17" s="154" t="s">
        <v>39</v>
      </c>
      <c r="O17" s="168" t="s">
        <v>110</v>
      </c>
      <c r="P17" s="162">
        <v>252</v>
      </c>
      <c r="Q17" s="221">
        <f t="shared" si="0"/>
        <v>66.316</v>
      </c>
      <c r="R17" s="164">
        <f t="shared" si="1"/>
        <v>5</v>
      </c>
      <c r="S17" s="162">
        <v>260</v>
      </c>
      <c r="T17" s="221">
        <f t="shared" si="2"/>
        <v>68.421</v>
      </c>
      <c r="U17" s="164">
        <f t="shared" si="3"/>
        <v>4</v>
      </c>
      <c r="V17" s="162">
        <v>250.5</v>
      </c>
      <c r="W17" s="221">
        <f t="shared" si="4"/>
        <v>65.921</v>
      </c>
      <c r="X17" s="164">
        <f t="shared" si="5"/>
        <v>6</v>
      </c>
      <c r="Y17" s="162">
        <v>250.5</v>
      </c>
      <c r="Z17" s="221">
        <f t="shared" si="6"/>
        <v>65.921</v>
      </c>
      <c r="AA17" s="164">
        <f t="shared" si="7"/>
        <v>8</v>
      </c>
      <c r="AB17" s="162">
        <v>253</v>
      </c>
      <c r="AC17" s="221">
        <f t="shared" si="8"/>
        <v>66.579</v>
      </c>
      <c r="AD17" s="164">
        <f t="shared" si="9"/>
        <v>1</v>
      </c>
      <c r="AE17" s="222"/>
      <c r="AF17" s="222"/>
      <c r="AG17" s="222"/>
      <c r="AH17" s="227">
        <f t="shared" si="10"/>
        <v>253.2</v>
      </c>
      <c r="AI17" s="221">
        <f t="shared" si="11"/>
        <v>66.632</v>
      </c>
      <c r="AJ17" s="228">
        <v>6000</v>
      </c>
      <c r="AK17" s="28"/>
      <c r="AL17" s="69"/>
    </row>
    <row r="18" spans="1:39" s="70" customFormat="1" ht="33.75" customHeight="1">
      <c r="A18" s="151">
        <v>5</v>
      </c>
      <c r="B18" s="157">
        <v>100</v>
      </c>
      <c r="C18" s="157"/>
      <c r="D18" s="173">
        <v>10038921</v>
      </c>
      <c r="E18" s="174" t="s">
        <v>307</v>
      </c>
      <c r="F18" s="174" t="s">
        <v>420</v>
      </c>
      <c r="G18" s="173" t="s">
        <v>25</v>
      </c>
      <c r="H18" s="231" t="s">
        <v>309</v>
      </c>
      <c r="I18" s="169" t="s">
        <v>421</v>
      </c>
      <c r="J18" s="170" t="s">
        <v>310</v>
      </c>
      <c r="K18" s="154" t="s">
        <v>48</v>
      </c>
      <c r="L18" s="154" t="s">
        <v>154</v>
      </c>
      <c r="M18" s="154" t="s">
        <v>69</v>
      </c>
      <c r="N18" s="154" t="s">
        <v>35</v>
      </c>
      <c r="O18" s="175" t="s">
        <v>311</v>
      </c>
      <c r="P18" s="162">
        <v>255</v>
      </c>
      <c r="Q18" s="221">
        <f t="shared" si="0"/>
        <v>67.105</v>
      </c>
      <c r="R18" s="164">
        <f t="shared" si="1"/>
        <v>2</v>
      </c>
      <c r="S18" s="162">
        <v>259</v>
      </c>
      <c r="T18" s="221">
        <f t="shared" si="2"/>
        <v>68.158</v>
      </c>
      <c r="U18" s="164">
        <f t="shared" si="3"/>
        <v>5</v>
      </c>
      <c r="V18" s="162">
        <v>249</v>
      </c>
      <c r="W18" s="221">
        <f t="shared" si="4"/>
        <v>65.526</v>
      </c>
      <c r="X18" s="164">
        <f t="shared" si="5"/>
        <v>8</v>
      </c>
      <c r="Y18" s="162">
        <v>253</v>
      </c>
      <c r="Z18" s="221">
        <f t="shared" si="6"/>
        <v>66.579</v>
      </c>
      <c r="AA18" s="164">
        <f t="shared" si="7"/>
        <v>7</v>
      </c>
      <c r="AB18" s="162">
        <v>241</v>
      </c>
      <c r="AC18" s="221">
        <f t="shared" si="8"/>
        <v>63.421</v>
      </c>
      <c r="AD18" s="164">
        <f t="shared" si="9"/>
        <v>7</v>
      </c>
      <c r="AE18" s="222"/>
      <c r="AF18" s="222"/>
      <c r="AG18" s="222"/>
      <c r="AH18" s="227">
        <f t="shared" si="10"/>
        <v>251.4</v>
      </c>
      <c r="AI18" s="221">
        <f t="shared" si="11"/>
        <v>66.158</v>
      </c>
      <c r="AJ18" s="166">
        <v>3000</v>
      </c>
      <c r="AK18" s="71"/>
      <c r="AL18" s="69"/>
      <c r="AM18" s="9"/>
    </row>
    <row r="19" spans="1:39" s="70" customFormat="1" ht="33.75" customHeight="1">
      <c r="A19" s="151">
        <v>6</v>
      </c>
      <c r="B19" s="157">
        <v>111</v>
      </c>
      <c r="C19" s="157"/>
      <c r="D19" s="154">
        <v>10036530</v>
      </c>
      <c r="E19" s="155" t="s">
        <v>44</v>
      </c>
      <c r="F19" s="155" t="s">
        <v>45</v>
      </c>
      <c r="G19" s="157" t="s">
        <v>25</v>
      </c>
      <c r="H19" s="154" t="s">
        <v>280</v>
      </c>
      <c r="I19" s="156" t="s">
        <v>46</v>
      </c>
      <c r="J19" s="159" t="s">
        <v>47</v>
      </c>
      <c r="K19" s="154" t="s">
        <v>48</v>
      </c>
      <c r="L19" s="154" t="s">
        <v>49</v>
      </c>
      <c r="M19" s="154" t="s">
        <v>43</v>
      </c>
      <c r="N19" s="154" t="s">
        <v>35</v>
      </c>
      <c r="O19" s="168" t="s">
        <v>50</v>
      </c>
      <c r="P19" s="162">
        <v>245</v>
      </c>
      <c r="Q19" s="221">
        <f t="shared" si="0"/>
        <v>64.474</v>
      </c>
      <c r="R19" s="164">
        <f t="shared" si="1"/>
        <v>7</v>
      </c>
      <c r="S19" s="162">
        <v>253</v>
      </c>
      <c r="T19" s="221">
        <f t="shared" si="2"/>
        <v>66.579</v>
      </c>
      <c r="U19" s="164">
        <f t="shared" si="3"/>
        <v>7</v>
      </c>
      <c r="V19" s="162">
        <v>248.5</v>
      </c>
      <c r="W19" s="221">
        <f t="shared" si="4"/>
        <v>65.395</v>
      </c>
      <c r="X19" s="164">
        <f t="shared" si="5"/>
        <v>9</v>
      </c>
      <c r="Y19" s="162">
        <v>257</v>
      </c>
      <c r="Z19" s="221">
        <f t="shared" si="6"/>
        <v>67.632</v>
      </c>
      <c r="AA19" s="164">
        <f t="shared" si="7"/>
        <v>3</v>
      </c>
      <c r="AB19" s="162">
        <v>243.5</v>
      </c>
      <c r="AC19" s="221">
        <f t="shared" si="8"/>
        <v>64.079</v>
      </c>
      <c r="AD19" s="164">
        <f t="shared" si="9"/>
        <v>6</v>
      </c>
      <c r="AE19" s="222"/>
      <c r="AF19" s="222"/>
      <c r="AG19" s="222"/>
      <c r="AH19" s="227">
        <f t="shared" si="10"/>
        <v>249.4</v>
      </c>
      <c r="AI19" s="221">
        <f t="shared" si="11"/>
        <v>65.632</v>
      </c>
      <c r="AJ19" s="228"/>
      <c r="AK19" s="71"/>
      <c r="AL19" s="69"/>
      <c r="AM19" s="9"/>
    </row>
    <row r="20" spans="1:38" s="70" customFormat="1" ht="33.75" customHeight="1">
      <c r="A20" s="151">
        <v>7</v>
      </c>
      <c r="B20" s="157">
        <v>114</v>
      </c>
      <c r="C20" s="157"/>
      <c r="D20" s="173">
        <v>10038921</v>
      </c>
      <c r="E20" s="174" t="s">
        <v>307</v>
      </c>
      <c r="F20" s="174" t="s">
        <v>420</v>
      </c>
      <c r="G20" s="173" t="s">
        <v>25</v>
      </c>
      <c r="H20" s="231" t="s">
        <v>344</v>
      </c>
      <c r="I20" s="169" t="s">
        <v>486</v>
      </c>
      <c r="J20" s="170" t="s">
        <v>328</v>
      </c>
      <c r="K20" s="154" t="s">
        <v>194</v>
      </c>
      <c r="L20" s="154" t="s">
        <v>154</v>
      </c>
      <c r="M20" s="154" t="s">
        <v>236</v>
      </c>
      <c r="N20" s="154" t="s">
        <v>35</v>
      </c>
      <c r="O20" s="175" t="s">
        <v>329</v>
      </c>
      <c r="P20" s="162">
        <v>239.5</v>
      </c>
      <c r="Q20" s="221">
        <f t="shared" si="0"/>
        <v>63.026</v>
      </c>
      <c r="R20" s="164">
        <f t="shared" si="1"/>
        <v>10</v>
      </c>
      <c r="S20" s="162">
        <v>252.5</v>
      </c>
      <c r="T20" s="221">
        <f t="shared" si="2"/>
        <v>66.447</v>
      </c>
      <c r="U20" s="164">
        <f t="shared" si="3"/>
        <v>8</v>
      </c>
      <c r="V20" s="162">
        <v>261</v>
      </c>
      <c r="W20" s="221">
        <f t="shared" si="4"/>
        <v>68.684</v>
      </c>
      <c r="X20" s="164">
        <f t="shared" si="5"/>
        <v>2</v>
      </c>
      <c r="Y20" s="162">
        <v>254.5</v>
      </c>
      <c r="Z20" s="221">
        <f t="shared" si="6"/>
        <v>66.974</v>
      </c>
      <c r="AA20" s="164">
        <f t="shared" si="7"/>
        <v>4</v>
      </c>
      <c r="AB20" s="162">
        <v>234</v>
      </c>
      <c r="AC20" s="221">
        <f t="shared" si="8"/>
        <v>61.579</v>
      </c>
      <c r="AD20" s="164">
        <f t="shared" si="9"/>
        <v>11</v>
      </c>
      <c r="AE20" s="222"/>
      <c r="AF20" s="222"/>
      <c r="AG20" s="222"/>
      <c r="AH20" s="227">
        <f t="shared" si="10"/>
        <v>248.3</v>
      </c>
      <c r="AI20" s="221">
        <f t="shared" si="11"/>
        <v>65.342</v>
      </c>
      <c r="AJ20" s="228"/>
      <c r="AK20" s="28"/>
      <c r="AL20" s="69"/>
    </row>
    <row r="21" spans="1:38" s="70" customFormat="1" ht="33.75" customHeight="1">
      <c r="A21" s="151">
        <v>8</v>
      </c>
      <c r="B21" s="157">
        <v>160</v>
      </c>
      <c r="C21" s="157"/>
      <c r="D21" s="154">
        <v>10097061</v>
      </c>
      <c r="E21" s="155" t="s">
        <v>29</v>
      </c>
      <c r="F21" s="155" t="s">
        <v>30</v>
      </c>
      <c r="G21" s="157" t="s">
        <v>25</v>
      </c>
      <c r="H21" s="154" t="s">
        <v>276</v>
      </c>
      <c r="I21" s="156" t="s">
        <v>31</v>
      </c>
      <c r="J21" s="159" t="s">
        <v>32</v>
      </c>
      <c r="K21" s="154" t="s">
        <v>33</v>
      </c>
      <c r="L21" s="154" t="s">
        <v>27</v>
      </c>
      <c r="M21" s="154" t="s">
        <v>34</v>
      </c>
      <c r="N21" s="154" t="s">
        <v>35</v>
      </c>
      <c r="O21" s="168" t="s">
        <v>36</v>
      </c>
      <c r="P21" s="162">
        <v>246.5</v>
      </c>
      <c r="Q21" s="163">
        <f t="shared" si="0"/>
        <v>64.868</v>
      </c>
      <c r="R21" s="164">
        <f t="shared" si="1"/>
        <v>6</v>
      </c>
      <c r="S21" s="165">
        <v>249</v>
      </c>
      <c r="T21" s="163">
        <f t="shared" si="2"/>
        <v>65.526</v>
      </c>
      <c r="U21" s="164">
        <f t="shared" si="3"/>
        <v>10</v>
      </c>
      <c r="V21" s="165">
        <v>259</v>
      </c>
      <c r="W21" s="163">
        <f t="shared" si="4"/>
        <v>68.158</v>
      </c>
      <c r="X21" s="164">
        <f t="shared" si="5"/>
        <v>3</v>
      </c>
      <c r="Y21" s="165">
        <v>246.5</v>
      </c>
      <c r="Z21" s="163">
        <f t="shared" si="6"/>
        <v>64.868</v>
      </c>
      <c r="AA21" s="164">
        <f t="shared" si="7"/>
        <v>11</v>
      </c>
      <c r="AB21" s="165">
        <v>238.5</v>
      </c>
      <c r="AC21" s="163">
        <f t="shared" si="8"/>
        <v>62.763</v>
      </c>
      <c r="AD21" s="164">
        <f t="shared" si="9"/>
        <v>8</v>
      </c>
      <c r="AE21" s="166"/>
      <c r="AF21" s="166"/>
      <c r="AG21" s="166"/>
      <c r="AH21" s="167">
        <f t="shared" si="10"/>
        <v>247.9</v>
      </c>
      <c r="AI21" s="163">
        <f t="shared" si="11"/>
        <v>65.237</v>
      </c>
      <c r="AJ21" s="228"/>
      <c r="AK21" s="28"/>
      <c r="AL21" s="69"/>
    </row>
    <row r="22" spans="1:38" s="70" customFormat="1" ht="33.75" customHeight="1">
      <c r="A22" s="151">
        <v>9</v>
      </c>
      <c r="B22" s="157">
        <v>103</v>
      </c>
      <c r="C22" s="157"/>
      <c r="D22" s="173">
        <v>10028754</v>
      </c>
      <c r="E22" s="174" t="s">
        <v>307</v>
      </c>
      <c r="F22" s="174" t="s">
        <v>308</v>
      </c>
      <c r="G22" s="173" t="s">
        <v>25</v>
      </c>
      <c r="H22" s="231" t="s">
        <v>216</v>
      </c>
      <c r="I22" s="169" t="s">
        <v>483</v>
      </c>
      <c r="J22" s="170" t="s">
        <v>217</v>
      </c>
      <c r="K22" s="160" t="s">
        <v>210</v>
      </c>
      <c r="L22" s="160" t="s">
        <v>121</v>
      </c>
      <c r="M22" s="160" t="s">
        <v>218</v>
      </c>
      <c r="N22" s="160" t="s">
        <v>215</v>
      </c>
      <c r="O22" s="175" t="s">
        <v>219</v>
      </c>
      <c r="P22" s="162">
        <v>234.5</v>
      </c>
      <c r="Q22" s="221">
        <f t="shared" si="0"/>
        <v>61.711</v>
      </c>
      <c r="R22" s="164">
        <f t="shared" si="1"/>
        <v>11</v>
      </c>
      <c r="S22" s="162">
        <v>255</v>
      </c>
      <c r="T22" s="221">
        <f t="shared" si="2"/>
        <v>67.105</v>
      </c>
      <c r="U22" s="164">
        <f t="shared" si="3"/>
        <v>6</v>
      </c>
      <c r="V22" s="162">
        <v>245.5</v>
      </c>
      <c r="W22" s="221">
        <f t="shared" si="4"/>
        <v>64.605</v>
      </c>
      <c r="X22" s="164">
        <f t="shared" si="5"/>
        <v>10</v>
      </c>
      <c r="Y22" s="162">
        <v>254</v>
      </c>
      <c r="Z22" s="221">
        <f t="shared" si="6"/>
        <v>66.842</v>
      </c>
      <c r="AA22" s="164">
        <f t="shared" si="7"/>
        <v>5</v>
      </c>
      <c r="AB22" s="162">
        <v>244.5</v>
      </c>
      <c r="AC22" s="221">
        <f t="shared" si="8"/>
        <v>64.342</v>
      </c>
      <c r="AD22" s="164">
        <f t="shared" si="9"/>
        <v>5</v>
      </c>
      <c r="AE22" s="222"/>
      <c r="AF22" s="222"/>
      <c r="AG22" s="222"/>
      <c r="AH22" s="227">
        <f t="shared" si="10"/>
        <v>246.7</v>
      </c>
      <c r="AI22" s="221">
        <f t="shared" si="11"/>
        <v>64.921</v>
      </c>
      <c r="AJ22" s="166"/>
      <c r="AK22" s="28"/>
      <c r="AL22" s="69"/>
    </row>
    <row r="23" spans="1:38" s="70" customFormat="1" ht="33.75" customHeight="1">
      <c r="A23" s="151">
        <v>10</v>
      </c>
      <c r="B23" s="157">
        <v>109</v>
      </c>
      <c r="C23" s="157"/>
      <c r="D23" s="176">
        <v>10060946</v>
      </c>
      <c r="E23" s="177" t="s">
        <v>145</v>
      </c>
      <c r="F23" s="177" t="s">
        <v>427</v>
      </c>
      <c r="G23" s="176" t="s">
        <v>25</v>
      </c>
      <c r="H23" s="122" t="s">
        <v>209</v>
      </c>
      <c r="I23" s="178" t="s">
        <v>428</v>
      </c>
      <c r="J23" s="229" t="s">
        <v>285</v>
      </c>
      <c r="K23" s="122" t="s">
        <v>210</v>
      </c>
      <c r="L23" s="122" t="s">
        <v>211</v>
      </c>
      <c r="M23" s="122" t="s">
        <v>64</v>
      </c>
      <c r="N23" s="122" t="s">
        <v>212</v>
      </c>
      <c r="O23" s="123" t="s">
        <v>213</v>
      </c>
      <c r="P23" s="162">
        <v>240.5</v>
      </c>
      <c r="Q23" s="221">
        <f t="shared" si="0"/>
        <v>63.289</v>
      </c>
      <c r="R23" s="164">
        <f t="shared" si="1"/>
        <v>8</v>
      </c>
      <c r="S23" s="162">
        <v>248</v>
      </c>
      <c r="T23" s="221">
        <f t="shared" si="2"/>
        <v>65.263</v>
      </c>
      <c r="U23" s="164">
        <f t="shared" si="3"/>
        <v>11</v>
      </c>
      <c r="V23" s="162">
        <v>249.5</v>
      </c>
      <c r="W23" s="221">
        <f t="shared" si="4"/>
        <v>65.658</v>
      </c>
      <c r="X23" s="164">
        <f t="shared" si="5"/>
        <v>7</v>
      </c>
      <c r="Y23" s="162">
        <v>248.5</v>
      </c>
      <c r="Z23" s="221">
        <f t="shared" si="6"/>
        <v>65.395</v>
      </c>
      <c r="AA23" s="164">
        <f t="shared" si="7"/>
        <v>9</v>
      </c>
      <c r="AB23" s="162">
        <v>236.5</v>
      </c>
      <c r="AC23" s="221">
        <f t="shared" si="8"/>
        <v>62.237</v>
      </c>
      <c r="AD23" s="164">
        <f t="shared" si="9"/>
        <v>9</v>
      </c>
      <c r="AE23" s="222"/>
      <c r="AF23" s="222"/>
      <c r="AG23" s="222"/>
      <c r="AH23" s="227">
        <f t="shared" si="10"/>
        <v>244.6</v>
      </c>
      <c r="AI23" s="221">
        <f t="shared" si="11"/>
        <v>64.368</v>
      </c>
      <c r="AJ23" s="228"/>
      <c r="AK23" s="71"/>
      <c r="AL23" s="69"/>
    </row>
    <row r="24" spans="1:39" s="70" customFormat="1" ht="33.75" customHeight="1">
      <c r="A24" s="151">
        <v>11</v>
      </c>
      <c r="B24" s="20">
        <v>102</v>
      </c>
      <c r="C24" s="19"/>
      <c r="D24" s="20">
        <v>10078500</v>
      </c>
      <c r="E24" s="21" t="s">
        <v>72</v>
      </c>
      <c r="F24" s="21" t="s">
        <v>73</v>
      </c>
      <c r="G24" s="19" t="s">
        <v>25</v>
      </c>
      <c r="H24" s="25" t="s">
        <v>476</v>
      </c>
      <c r="I24" s="22" t="s">
        <v>74</v>
      </c>
      <c r="J24" s="23" t="s">
        <v>75</v>
      </c>
      <c r="K24" s="20" t="s">
        <v>33</v>
      </c>
      <c r="L24" s="20" t="s">
        <v>27</v>
      </c>
      <c r="M24" s="20" t="s">
        <v>28</v>
      </c>
      <c r="N24" s="20" t="s">
        <v>35</v>
      </c>
      <c r="O24" s="24" t="s">
        <v>76</v>
      </c>
      <c r="P24" s="162">
        <v>240.5</v>
      </c>
      <c r="Q24" s="221">
        <f t="shared" si="0"/>
        <v>63.289</v>
      </c>
      <c r="R24" s="164">
        <f t="shared" si="1"/>
        <v>8</v>
      </c>
      <c r="S24" s="162">
        <v>242</v>
      </c>
      <c r="T24" s="221">
        <f t="shared" si="2"/>
        <v>63.684</v>
      </c>
      <c r="U24" s="164">
        <f t="shared" si="3"/>
        <v>12</v>
      </c>
      <c r="V24" s="162">
        <v>243.5</v>
      </c>
      <c r="W24" s="221">
        <f t="shared" si="4"/>
        <v>64.079</v>
      </c>
      <c r="X24" s="164">
        <f t="shared" si="5"/>
        <v>11</v>
      </c>
      <c r="Y24" s="162">
        <v>238</v>
      </c>
      <c r="Z24" s="221">
        <f t="shared" si="6"/>
        <v>62.632</v>
      </c>
      <c r="AA24" s="164">
        <f t="shared" si="7"/>
        <v>12</v>
      </c>
      <c r="AB24" s="162">
        <v>234.5</v>
      </c>
      <c r="AC24" s="221">
        <f t="shared" si="8"/>
        <v>61.711</v>
      </c>
      <c r="AD24" s="164">
        <f t="shared" si="9"/>
        <v>10</v>
      </c>
      <c r="AE24" s="222"/>
      <c r="AF24" s="222"/>
      <c r="AG24" s="222"/>
      <c r="AH24" s="227">
        <f t="shared" si="10"/>
        <v>239.7</v>
      </c>
      <c r="AI24" s="221">
        <f t="shared" si="11"/>
        <v>63.079</v>
      </c>
      <c r="AJ24" s="166"/>
      <c r="AK24" s="71"/>
      <c r="AL24" s="69"/>
      <c r="AM24" s="9"/>
    </row>
    <row r="25" spans="1:39" s="70" customFormat="1" ht="33.75" customHeight="1">
      <c r="A25" s="151">
        <v>12</v>
      </c>
      <c r="B25" s="20">
        <v>115</v>
      </c>
      <c r="C25" s="19"/>
      <c r="D25" s="176">
        <v>10085640</v>
      </c>
      <c r="E25" s="177" t="s">
        <v>158</v>
      </c>
      <c r="F25" s="178" t="s">
        <v>431</v>
      </c>
      <c r="G25" s="176" t="s">
        <v>25</v>
      </c>
      <c r="H25" s="122" t="s">
        <v>288</v>
      </c>
      <c r="I25" s="178" t="s">
        <v>432</v>
      </c>
      <c r="J25" s="123" t="s">
        <v>289</v>
      </c>
      <c r="K25" s="122" t="s">
        <v>290</v>
      </c>
      <c r="L25" s="122" t="s">
        <v>291</v>
      </c>
      <c r="M25" s="122" t="s">
        <v>129</v>
      </c>
      <c r="N25" s="122" t="s">
        <v>215</v>
      </c>
      <c r="O25" s="123" t="s">
        <v>292</v>
      </c>
      <c r="P25" s="162">
        <v>222.5</v>
      </c>
      <c r="Q25" s="221">
        <f t="shared" si="0"/>
        <v>58.553</v>
      </c>
      <c r="R25" s="164">
        <f t="shared" si="1"/>
        <v>13</v>
      </c>
      <c r="S25" s="162">
        <v>250.5</v>
      </c>
      <c r="T25" s="221">
        <f t="shared" si="2"/>
        <v>65.921</v>
      </c>
      <c r="U25" s="164">
        <f t="shared" si="3"/>
        <v>9</v>
      </c>
      <c r="V25" s="162">
        <v>233</v>
      </c>
      <c r="W25" s="221">
        <f t="shared" si="4"/>
        <v>61.316</v>
      </c>
      <c r="X25" s="164">
        <f t="shared" si="5"/>
        <v>13</v>
      </c>
      <c r="Y25" s="162">
        <v>247.5</v>
      </c>
      <c r="Z25" s="221">
        <f t="shared" si="6"/>
        <v>65.132</v>
      </c>
      <c r="AA25" s="164">
        <f t="shared" si="7"/>
        <v>10</v>
      </c>
      <c r="AB25" s="162">
        <v>233</v>
      </c>
      <c r="AC25" s="221">
        <f t="shared" si="8"/>
        <v>61.316</v>
      </c>
      <c r="AD25" s="164">
        <f t="shared" si="9"/>
        <v>12</v>
      </c>
      <c r="AE25" s="222"/>
      <c r="AF25" s="222"/>
      <c r="AG25" s="222"/>
      <c r="AH25" s="227">
        <f t="shared" si="10"/>
        <v>237.3</v>
      </c>
      <c r="AI25" s="221">
        <v>62.447</v>
      </c>
      <c r="AJ25" s="228"/>
      <c r="AK25" s="71"/>
      <c r="AL25" s="69"/>
      <c r="AM25" s="9"/>
    </row>
    <row r="26" spans="1:38" s="70" customFormat="1" ht="33.75" customHeight="1">
      <c r="A26" s="151">
        <v>13</v>
      </c>
      <c r="B26" s="20">
        <v>117</v>
      </c>
      <c r="C26" s="19"/>
      <c r="D26" s="20">
        <v>10153454</v>
      </c>
      <c r="E26" s="21" t="s">
        <v>433</v>
      </c>
      <c r="F26" s="21" t="s">
        <v>528</v>
      </c>
      <c r="G26" s="19" t="s">
        <v>25</v>
      </c>
      <c r="H26" s="25" t="s">
        <v>529</v>
      </c>
      <c r="I26" s="22" t="s">
        <v>530</v>
      </c>
      <c r="J26" s="23" t="s">
        <v>532</v>
      </c>
      <c r="K26" s="20" t="s">
        <v>33</v>
      </c>
      <c r="L26" s="171" t="s">
        <v>149</v>
      </c>
      <c r="M26" s="20" t="s">
        <v>102</v>
      </c>
      <c r="N26" s="171" t="s">
        <v>208</v>
      </c>
      <c r="O26" s="24" t="s">
        <v>531</v>
      </c>
      <c r="P26" s="162">
        <v>228.5</v>
      </c>
      <c r="Q26" s="221">
        <f t="shared" si="0"/>
        <v>60.132</v>
      </c>
      <c r="R26" s="164">
        <f t="shared" si="1"/>
        <v>12</v>
      </c>
      <c r="S26" s="162">
        <v>236.5</v>
      </c>
      <c r="T26" s="221">
        <f t="shared" si="2"/>
        <v>62.237</v>
      </c>
      <c r="U26" s="164">
        <f t="shared" si="3"/>
        <v>13</v>
      </c>
      <c r="V26" s="162">
        <v>240</v>
      </c>
      <c r="W26" s="221">
        <f t="shared" si="4"/>
        <v>63.158</v>
      </c>
      <c r="X26" s="164">
        <f t="shared" si="5"/>
        <v>12</v>
      </c>
      <c r="Y26" s="162">
        <v>230</v>
      </c>
      <c r="Z26" s="221">
        <f t="shared" si="6"/>
        <v>60.526</v>
      </c>
      <c r="AA26" s="164">
        <f t="shared" si="7"/>
        <v>14</v>
      </c>
      <c r="AB26" s="162">
        <v>225</v>
      </c>
      <c r="AC26" s="221">
        <f t="shared" si="8"/>
        <v>59.211</v>
      </c>
      <c r="AD26" s="164">
        <f t="shared" si="9"/>
        <v>13</v>
      </c>
      <c r="AE26" s="222"/>
      <c r="AF26" s="222"/>
      <c r="AG26" s="222"/>
      <c r="AH26" s="227">
        <f t="shared" si="10"/>
        <v>232</v>
      </c>
      <c r="AI26" s="221">
        <f>ROUND(((T26+W26+Z26+Q26+AC26)/5)-((AF26*2)/3.8),3)</f>
        <v>61.053</v>
      </c>
      <c r="AJ26" s="228"/>
      <c r="AK26" s="28"/>
      <c r="AL26" s="69"/>
    </row>
    <row r="27" spans="1:38" s="70" customFormat="1" ht="33.75" customHeight="1">
      <c r="A27" s="151">
        <v>14</v>
      </c>
      <c r="B27" s="157">
        <v>110</v>
      </c>
      <c r="C27" s="157"/>
      <c r="D27" s="158" t="s">
        <v>465</v>
      </c>
      <c r="E27" s="155" t="s">
        <v>29</v>
      </c>
      <c r="F27" s="156" t="s">
        <v>466</v>
      </c>
      <c r="G27" s="157" t="s">
        <v>25</v>
      </c>
      <c r="H27" s="158" t="s">
        <v>467</v>
      </c>
      <c r="I27" s="156" t="s">
        <v>468</v>
      </c>
      <c r="J27" s="159" t="s">
        <v>469</v>
      </c>
      <c r="K27" s="154" t="s">
        <v>26</v>
      </c>
      <c r="L27" s="154" t="s">
        <v>27</v>
      </c>
      <c r="M27" s="154" t="s">
        <v>69</v>
      </c>
      <c r="N27" s="122" t="s">
        <v>212</v>
      </c>
      <c r="O27" s="168" t="s">
        <v>470</v>
      </c>
      <c r="P27" s="162">
        <v>206</v>
      </c>
      <c r="Q27" s="221">
        <f t="shared" si="0"/>
        <v>54.211</v>
      </c>
      <c r="R27" s="164">
        <f t="shared" si="1"/>
        <v>16</v>
      </c>
      <c r="S27" s="162">
        <v>232.5</v>
      </c>
      <c r="T27" s="221">
        <f t="shared" si="2"/>
        <v>61.184</v>
      </c>
      <c r="U27" s="164">
        <f t="shared" si="3"/>
        <v>14</v>
      </c>
      <c r="V27" s="162">
        <v>231</v>
      </c>
      <c r="W27" s="221">
        <f t="shared" si="4"/>
        <v>60.789</v>
      </c>
      <c r="X27" s="164">
        <f t="shared" si="5"/>
        <v>14</v>
      </c>
      <c r="Y27" s="162">
        <v>231.5</v>
      </c>
      <c r="Z27" s="221">
        <f t="shared" si="6"/>
        <v>60.921</v>
      </c>
      <c r="AA27" s="164">
        <f t="shared" si="7"/>
        <v>13</v>
      </c>
      <c r="AB27" s="162">
        <v>219.5</v>
      </c>
      <c r="AC27" s="221">
        <f t="shared" si="8"/>
        <v>57.763</v>
      </c>
      <c r="AD27" s="164">
        <f t="shared" si="9"/>
        <v>14</v>
      </c>
      <c r="AE27" s="222"/>
      <c r="AF27" s="222"/>
      <c r="AG27" s="222"/>
      <c r="AH27" s="227">
        <f t="shared" si="10"/>
        <v>224.1</v>
      </c>
      <c r="AI27" s="221">
        <f>ROUND(((T27+W27+Z27+Q27+AC27)/5)-((AF27*2)/3.8),3)</f>
        <v>58.974</v>
      </c>
      <c r="AJ27" s="228"/>
      <c r="AK27" s="28"/>
      <c r="AL27" s="69"/>
    </row>
    <row r="28" spans="1:39" s="70" customFormat="1" ht="33.75" customHeight="1">
      <c r="A28" s="151">
        <v>15</v>
      </c>
      <c r="B28" s="157">
        <v>112</v>
      </c>
      <c r="C28" s="157"/>
      <c r="D28" s="158" t="s">
        <v>463</v>
      </c>
      <c r="E28" s="155" t="s">
        <v>51</v>
      </c>
      <c r="F28" s="156" t="s">
        <v>461</v>
      </c>
      <c r="G28" s="157" t="s">
        <v>25</v>
      </c>
      <c r="H28" s="158" t="s">
        <v>464</v>
      </c>
      <c r="I28" s="156" t="s">
        <v>462</v>
      </c>
      <c r="J28" s="159" t="s">
        <v>460</v>
      </c>
      <c r="K28" s="154" t="s">
        <v>70</v>
      </c>
      <c r="L28" s="154" t="s">
        <v>27</v>
      </c>
      <c r="M28" s="154" t="s">
        <v>28</v>
      </c>
      <c r="N28" s="154" t="s">
        <v>39</v>
      </c>
      <c r="O28" s="168" t="s">
        <v>277</v>
      </c>
      <c r="P28" s="162">
        <v>208</v>
      </c>
      <c r="Q28" s="221">
        <f t="shared" si="0"/>
        <v>54.737</v>
      </c>
      <c r="R28" s="164">
        <f t="shared" si="1"/>
        <v>14</v>
      </c>
      <c r="S28" s="162">
        <v>220</v>
      </c>
      <c r="T28" s="221">
        <f t="shared" si="2"/>
        <v>57.895</v>
      </c>
      <c r="U28" s="164">
        <f t="shared" si="3"/>
        <v>15</v>
      </c>
      <c r="V28" s="162">
        <v>228.5</v>
      </c>
      <c r="W28" s="221">
        <f t="shared" si="4"/>
        <v>60.132</v>
      </c>
      <c r="X28" s="164">
        <f t="shared" si="5"/>
        <v>15</v>
      </c>
      <c r="Y28" s="162">
        <v>209</v>
      </c>
      <c r="Z28" s="221">
        <f t="shared" si="6"/>
        <v>55</v>
      </c>
      <c r="AA28" s="164">
        <f t="shared" si="7"/>
        <v>16</v>
      </c>
      <c r="AB28" s="162">
        <v>206</v>
      </c>
      <c r="AC28" s="221">
        <f t="shared" si="8"/>
        <v>54.211</v>
      </c>
      <c r="AD28" s="164">
        <f t="shared" si="9"/>
        <v>15</v>
      </c>
      <c r="AE28" s="222"/>
      <c r="AF28" s="222"/>
      <c r="AG28" s="222"/>
      <c r="AH28" s="227">
        <f t="shared" si="10"/>
        <v>214.3</v>
      </c>
      <c r="AI28" s="221">
        <f>ROUND(((T28+W28+Z28+Q28+AC28)/5)-((AF28*2)/3.8),3)</f>
        <v>56.395</v>
      </c>
      <c r="AJ28" s="228"/>
      <c r="AK28" s="28"/>
      <c r="AL28" s="69"/>
      <c r="AM28" s="9"/>
    </row>
    <row r="29" spans="1:38" s="70" customFormat="1" ht="33.75" customHeight="1">
      <c r="A29" s="151">
        <v>16</v>
      </c>
      <c r="B29" s="20">
        <v>116</v>
      </c>
      <c r="C29" s="19"/>
      <c r="D29" s="20">
        <v>10153627</v>
      </c>
      <c r="E29" s="21" t="s">
        <v>59</v>
      </c>
      <c r="F29" s="21" t="s">
        <v>533</v>
      </c>
      <c r="G29" s="19" t="s">
        <v>25</v>
      </c>
      <c r="H29" s="25" t="s">
        <v>535</v>
      </c>
      <c r="I29" s="22" t="s">
        <v>534</v>
      </c>
      <c r="J29" s="23" t="s">
        <v>536</v>
      </c>
      <c r="K29" s="20" t="s">
        <v>33</v>
      </c>
      <c r="L29" s="154" t="s">
        <v>27</v>
      </c>
      <c r="M29" s="122" t="s">
        <v>229</v>
      </c>
      <c r="N29" s="171" t="s">
        <v>208</v>
      </c>
      <c r="O29" s="24" t="s">
        <v>274</v>
      </c>
      <c r="P29" s="162">
        <v>207.5</v>
      </c>
      <c r="Q29" s="221">
        <f t="shared" si="0"/>
        <v>54.605</v>
      </c>
      <c r="R29" s="164">
        <f t="shared" si="1"/>
        <v>15</v>
      </c>
      <c r="S29" s="162">
        <v>210.5</v>
      </c>
      <c r="T29" s="221">
        <f t="shared" si="2"/>
        <v>55.395</v>
      </c>
      <c r="U29" s="164">
        <f t="shared" si="3"/>
        <v>16</v>
      </c>
      <c r="V29" s="162">
        <v>226</v>
      </c>
      <c r="W29" s="221">
        <f t="shared" si="4"/>
        <v>59.474</v>
      </c>
      <c r="X29" s="164">
        <f t="shared" si="5"/>
        <v>16</v>
      </c>
      <c r="Y29" s="162">
        <v>214</v>
      </c>
      <c r="Z29" s="221">
        <f t="shared" si="6"/>
        <v>56.316</v>
      </c>
      <c r="AA29" s="164">
        <f t="shared" si="7"/>
        <v>15</v>
      </c>
      <c r="AB29" s="162">
        <v>205.5</v>
      </c>
      <c r="AC29" s="221">
        <f t="shared" si="8"/>
        <v>54.079</v>
      </c>
      <c r="AD29" s="164">
        <f t="shared" si="9"/>
        <v>16</v>
      </c>
      <c r="AE29" s="222"/>
      <c r="AF29" s="222"/>
      <c r="AG29" s="222"/>
      <c r="AH29" s="227">
        <f t="shared" si="10"/>
        <v>212.7</v>
      </c>
      <c r="AI29" s="221">
        <f>ROUND(((T29+W29+Z29+Q29+AC29)/5)-((AF29*2)/3.8),3)</f>
        <v>55.974</v>
      </c>
      <c r="AJ29" s="228"/>
      <c r="AK29" s="28"/>
      <c r="AL29" s="69"/>
    </row>
    <row r="30" spans="1:39" s="70" customFormat="1" ht="23.25" customHeight="1">
      <c r="A30" s="193"/>
      <c r="B30" s="208"/>
      <c r="C30" s="209"/>
      <c r="D30" s="210"/>
      <c r="E30" s="211"/>
      <c r="F30" s="211"/>
      <c r="G30" s="212"/>
      <c r="H30" s="208"/>
      <c r="I30" s="213"/>
      <c r="J30" s="214"/>
      <c r="K30" s="208"/>
      <c r="L30" s="208"/>
      <c r="M30" s="208"/>
      <c r="N30" s="208"/>
      <c r="O30" s="215"/>
      <c r="P30" s="216"/>
      <c r="Q30" s="190"/>
      <c r="R30" s="217"/>
      <c r="S30" s="216"/>
      <c r="T30" s="190"/>
      <c r="U30" s="217"/>
      <c r="V30" s="216"/>
      <c r="W30" s="190"/>
      <c r="X30" s="217"/>
      <c r="Y30" s="216"/>
      <c r="Z30" s="190"/>
      <c r="AA30" s="217"/>
      <c r="AB30" s="216"/>
      <c r="AC30" s="194"/>
      <c r="AD30" s="197"/>
      <c r="AE30" s="198"/>
      <c r="AF30" s="198"/>
      <c r="AG30" s="198"/>
      <c r="AH30" s="218"/>
      <c r="AI30" s="194"/>
      <c r="AJ30" s="198"/>
      <c r="AK30" s="71"/>
      <c r="AL30" s="69"/>
      <c r="AM30" s="9"/>
    </row>
    <row r="31" spans="1:15" ht="19.5">
      <c r="A31" s="80" t="s">
        <v>188</v>
      </c>
      <c r="B31" s="76"/>
      <c r="C31" s="76"/>
      <c r="D31" s="1"/>
      <c r="E31" s="76"/>
      <c r="F31" s="76"/>
      <c r="G31" s="1"/>
      <c r="H31" s="1"/>
      <c r="I31" s="1"/>
      <c r="J31" s="1"/>
      <c r="K31" s="280"/>
      <c r="L31" s="280"/>
      <c r="M31" s="280"/>
      <c r="N31" s="280"/>
      <c r="O31" s="280"/>
    </row>
  </sheetData>
  <sheetProtection/>
  <mergeCells count="37">
    <mergeCell ref="F12:F13"/>
    <mergeCell ref="A1:AJ1"/>
    <mergeCell ref="A2:AJ2"/>
    <mergeCell ref="A4:AJ4"/>
    <mergeCell ref="A5:AJ5"/>
    <mergeCell ref="G6:K6"/>
    <mergeCell ref="M6:Q6"/>
    <mergeCell ref="L12:L13"/>
    <mergeCell ref="G7:K7"/>
    <mergeCell ref="M7:Q7"/>
    <mergeCell ref="M8:Q8"/>
    <mergeCell ref="AI11:AJ11"/>
    <mergeCell ref="A12:A13"/>
    <mergeCell ref="B12:B13"/>
    <mergeCell ref="C12:C13"/>
    <mergeCell ref="D12:D13"/>
    <mergeCell ref="E12:E13"/>
    <mergeCell ref="N12:N13"/>
    <mergeCell ref="O12:O13"/>
    <mergeCell ref="P12:R12"/>
    <mergeCell ref="S12:U12"/>
    <mergeCell ref="V12:X12"/>
    <mergeCell ref="G12:G13"/>
    <mergeCell ref="H12:H13"/>
    <mergeCell ref="I12:I13"/>
    <mergeCell ref="J12:J13"/>
    <mergeCell ref="K12:K13"/>
    <mergeCell ref="AI12:AI13"/>
    <mergeCell ref="AJ12:AJ13"/>
    <mergeCell ref="K31:O31"/>
    <mergeCell ref="Y12:AA12"/>
    <mergeCell ref="AB12:AD12"/>
    <mergeCell ref="AE12:AE13"/>
    <mergeCell ref="AF12:AF13"/>
    <mergeCell ref="AG12:AG13"/>
    <mergeCell ref="AH12:AH13"/>
    <mergeCell ref="M12:M13"/>
  </mergeCells>
  <printOptions/>
  <pageMargins left="0.25" right="0.25" top="0.75" bottom="0.75" header="0.3" footer="0.3"/>
  <pageSetup fitToHeight="0" fitToWidth="1" horizontalDpi="600" verticalDpi="600" orientation="landscape" paperSize="9" scale="5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7"/>
  <sheetViews>
    <sheetView view="pageBreakPreview" zoomScale="75" zoomScaleNormal="75" zoomScaleSheetLayoutView="75" workbookViewId="0" topLeftCell="A1">
      <selection activeCell="J13" sqref="J13"/>
    </sheetView>
  </sheetViews>
  <sheetFormatPr defaultColWidth="9.00390625" defaultRowHeight="12.75"/>
  <cols>
    <col min="1" max="1" width="4.625" style="51" customWidth="1"/>
    <col min="2" max="2" width="5.00390625" style="51" customWidth="1"/>
    <col min="3" max="3" width="12.375" style="51" hidden="1" customWidth="1"/>
    <col min="4" max="4" width="13.25390625" style="51" hidden="1" customWidth="1"/>
    <col min="5" max="5" width="11.125" style="51" customWidth="1"/>
    <col min="6" max="6" width="16.625" style="51" customWidth="1"/>
    <col min="7" max="7" width="5.125" style="51" customWidth="1"/>
    <col min="8" max="8" width="14.00390625" style="51" hidden="1" customWidth="1"/>
    <col min="9" max="9" width="22.125" style="51" customWidth="1"/>
    <col min="10" max="10" width="17.625" style="51" customWidth="1"/>
    <col min="11" max="11" width="11.75390625" style="51" customWidth="1"/>
    <col min="12" max="12" width="14.375" style="51" customWidth="1"/>
    <col min="13" max="13" width="7.125" style="51" customWidth="1"/>
    <col min="14" max="14" width="9.625" style="51" customWidth="1"/>
    <col min="15" max="15" width="14.125" style="51" customWidth="1"/>
    <col min="16" max="16" width="7.125" style="51" customWidth="1"/>
    <col min="17" max="17" width="8.875" style="51" customWidth="1"/>
    <col min="18" max="18" width="3.75390625" style="51" customWidth="1"/>
    <col min="19" max="19" width="7.00390625" style="51" customWidth="1"/>
    <col min="20" max="20" width="9.375" style="51" customWidth="1"/>
    <col min="21" max="21" width="3.875" style="51" customWidth="1"/>
    <col min="22" max="22" width="7.125" style="51" customWidth="1"/>
    <col min="23" max="23" width="9.375" style="51" customWidth="1"/>
    <col min="24" max="24" width="3.875" style="51" customWidth="1"/>
    <col min="25" max="25" width="5.25390625" style="51" customWidth="1"/>
    <col min="26" max="26" width="2.875" style="51" customWidth="1"/>
    <col min="27" max="27" width="6.25390625" style="51" hidden="1" customWidth="1"/>
    <col min="28" max="28" width="7.75390625" style="51" customWidth="1"/>
    <col min="29" max="29" width="11.875" style="51" customWidth="1"/>
    <col min="30" max="30" width="7.375" style="51" customWidth="1"/>
    <col min="31" max="31" width="28.25390625" style="54" customWidth="1"/>
    <col min="32" max="32" width="11.00390625" style="54" customWidth="1"/>
    <col min="33" max="16384" width="9.125" style="51" customWidth="1"/>
  </cols>
  <sheetData>
    <row r="1" spans="1:46" ht="33" customHeight="1">
      <c r="A1" s="263" t="s">
        <v>546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49"/>
      <c r="AF1" s="49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</row>
    <row r="2" spans="1:46" ht="33" customHeight="1">
      <c r="A2" s="272" t="s">
        <v>164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49"/>
      <c r="AF2" s="49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</row>
    <row r="3" spans="1:46" ht="16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49"/>
      <c r="AF3" s="49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</row>
    <row r="4" spans="1:32" s="53" customFormat="1" ht="24" customHeight="1">
      <c r="A4" s="273" t="s">
        <v>598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52"/>
      <c r="AF4" s="52"/>
    </row>
    <row r="5" spans="1:30" ht="18.75" customHeight="1">
      <c r="A5" s="274" t="s">
        <v>172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</row>
    <row r="6" spans="4:32" ht="21" customHeight="1">
      <c r="D6" s="55"/>
      <c r="F6" s="56" t="s">
        <v>173</v>
      </c>
      <c r="G6" s="275" t="s">
        <v>560</v>
      </c>
      <c r="H6" s="275"/>
      <c r="I6" s="275"/>
      <c r="J6" s="275"/>
      <c r="K6" s="275"/>
      <c r="L6" s="147"/>
      <c r="M6" s="281"/>
      <c r="N6" s="281"/>
      <c r="O6" s="281"/>
      <c r="P6" s="281"/>
      <c r="Q6" s="281"/>
      <c r="AF6" s="57"/>
    </row>
    <row r="7" spans="1:32" s="59" customFormat="1" ht="20.25" customHeight="1">
      <c r="A7" s="58"/>
      <c r="D7" s="55"/>
      <c r="F7" s="55"/>
      <c r="G7" s="275" t="s">
        <v>587</v>
      </c>
      <c r="H7" s="275"/>
      <c r="I7" s="275"/>
      <c r="J7" s="275"/>
      <c r="K7" s="275"/>
      <c r="L7" s="149"/>
      <c r="M7" s="281"/>
      <c r="N7" s="281"/>
      <c r="O7" s="281"/>
      <c r="P7" s="281"/>
      <c r="Q7" s="281"/>
      <c r="R7" s="61"/>
      <c r="S7" s="61"/>
      <c r="V7" s="61"/>
      <c r="AE7" s="62"/>
      <c r="AF7" s="57"/>
    </row>
    <row r="8" spans="7:32" s="59" customFormat="1" ht="20.25" customHeight="1">
      <c r="G8" s="275" t="s">
        <v>558</v>
      </c>
      <c r="H8" s="275"/>
      <c r="I8" s="275"/>
      <c r="J8" s="275"/>
      <c r="K8" s="275"/>
      <c r="L8" s="149"/>
      <c r="M8" s="281"/>
      <c r="N8" s="281"/>
      <c r="O8" s="281"/>
      <c r="P8" s="281"/>
      <c r="Q8" s="281"/>
      <c r="R8" s="61"/>
      <c r="S8" s="61"/>
      <c r="V8" s="61"/>
      <c r="AE8" s="54"/>
      <c r="AF8" s="57"/>
    </row>
    <row r="9" spans="7:32" s="59" customFormat="1" ht="10.5" customHeight="1">
      <c r="G9" s="60"/>
      <c r="H9" s="63"/>
      <c r="I9" s="63"/>
      <c r="J9" s="63"/>
      <c r="K9" s="63"/>
      <c r="L9" s="60"/>
      <c r="N9" s="61"/>
      <c r="O9" s="61"/>
      <c r="P9" s="61"/>
      <c r="Q9" s="61"/>
      <c r="R9" s="61"/>
      <c r="S9" s="61"/>
      <c r="V9" s="61"/>
      <c r="AE9" s="62"/>
      <c r="AF9" s="57"/>
    </row>
    <row r="10" spans="1:32" s="68" customFormat="1" ht="15" customHeight="1">
      <c r="A10" s="16" t="s">
        <v>7</v>
      </c>
      <c r="B10" s="64"/>
      <c r="C10" s="64"/>
      <c r="D10" s="64"/>
      <c r="E10" s="64"/>
      <c r="F10" s="64"/>
      <c r="G10" s="65"/>
      <c r="H10" s="66"/>
      <c r="I10" s="67"/>
      <c r="J10" s="67"/>
      <c r="K10" s="65"/>
      <c r="L10" s="65"/>
      <c r="N10" s="65"/>
      <c r="O10" s="150"/>
      <c r="P10" s="65"/>
      <c r="Q10" s="65"/>
      <c r="R10" s="65"/>
      <c r="S10" s="65"/>
      <c r="T10" s="65"/>
      <c r="V10" s="65"/>
      <c r="W10" s="65"/>
      <c r="Y10" s="77"/>
      <c r="Z10" s="77"/>
      <c r="AA10" s="77"/>
      <c r="AB10" s="276" t="s">
        <v>586</v>
      </c>
      <c r="AC10" s="276"/>
      <c r="AD10" s="199"/>
      <c r="AE10" s="6"/>
      <c r="AF10" s="57"/>
    </row>
    <row r="11" spans="1:32" ht="24.75" customHeight="1">
      <c r="A11" s="269" t="s">
        <v>187</v>
      </c>
      <c r="B11" s="259" t="s">
        <v>9</v>
      </c>
      <c r="C11" s="262" t="s">
        <v>502</v>
      </c>
      <c r="D11" s="259" t="s">
        <v>11</v>
      </c>
      <c r="E11" s="259" t="s">
        <v>12</v>
      </c>
      <c r="F11" s="258" t="s">
        <v>13</v>
      </c>
      <c r="G11" s="259" t="s">
        <v>14</v>
      </c>
      <c r="H11" s="259" t="s">
        <v>15</v>
      </c>
      <c r="I11" s="258" t="s">
        <v>174</v>
      </c>
      <c r="J11" s="258" t="s">
        <v>17</v>
      </c>
      <c r="K11" s="258" t="s">
        <v>18</v>
      </c>
      <c r="L11" s="258" t="s">
        <v>19</v>
      </c>
      <c r="M11" s="258" t="s">
        <v>20</v>
      </c>
      <c r="N11" s="262" t="s">
        <v>21</v>
      </c>
      <c r="O11" s="258" t="s">
        <v>169</v>
      </c>
      <c r="P11" s="279" t="s">
        <v>175</v>
      </c>
      <c r="Q11" s="279"/>
      <c r="R11" s="279"/>
      <c r="S11" s="262" t="s">
        <v>177</v>
      </c>
      <c r="T11" s="262"/>
      <c r="U11" s="262"/>
      <c r="V11" s="279" t="s">
        <v>178</v>
      </c>
      <c r="W11" s="279"/>
      <c r="X11" s="279"/>
      <c r="Y11" s="278" t="s">
        <v>180</v>
      </c>
      <c r="Z11" s="278" t="s">
        <v>181</v>
      </c>
      <c r="AA11" s="278" t="s">
        <v>182</v>
      </c>
      <c r="AB11" s="277" t="s">
        <v>183</v>
      </c>
      <c r="AC11" s="277" t="s">
        <v>184</v>
      </c>
      <c r="AD11" s="278" t="s">
        <v>190</v>
      </c>
      <c r="AF11" s="57"/>
    </row>
    <row r="12" spans="1:32" ht="48" customHeight="1">
      <c r="A12" s="269"/>
      <c r="B12" s="259"/>
      <c r="C12" s="262"/>
      <c r="D12" s="259"/>
      <c r="E12" s="259"/>
      <c r="F12" s="258"/>
      <c r="G12" s="259"/>
      <c r="H12" s="259"/>
      <c r="I12" s="262"/>
      <c r="J12" s="258"/>
      <c r="K12" s="258"/>
      <c r="L12" s="258"/>
      <c r="M12" s="258"/>
      <c r="N12" s="262"/>
      <c r="O12" s="258"/>
      <c r="P12" s="182" t="s">
        <v>185</v>
      </c>
      <c r="Q12" s="182" t="s">
        <v>186</v>
      </c>
      <c r="R12" s="181" t="s">
        <v>187</v>
      </c>
      <c r="S12" s="182" t="s">
        <v>185</v>
      </c>
      <c r="T12" s="182" t="s">
        <v>186</v>
      </c>
      <c r="U12" s="181" t="s">
        <v>187</v>
      </c>
      <c r="V12" s="182" t="s">
        <v>185</v>
      </c>
      <c r="W12" s="182" t="s">
        <v>186</v>
      </c>
      <c r="X12" s="181" t="s">
        <v>187</v>
      </c>
      <c r="Y12" s="278"/>
      <c r="Z12" s="278"/>
      <c r="AA12" s="278"/>
      <c r="AB12" s="277"/>
      <c r="AC12" s="277"/>
      <c r="AD12" s="278"/>
      <c r="AF12" s="57"/>
    </row>
    <row r="13" spans="1:33" s="70" customFormat="1" ht="31.5" customHeight="1">
      <c r="A13" s="151">
        <v>1</v>
      </c>
      <c r="B13" s="154">
        <v>213</v>
      </c>
      <c r="C13" s="157"/>
      <c r="D13" s="154">
        <v>10136244</v>
      </c>
      <c r="E13" s="155" t="s">
        <v>377</v>
      </c>
      <c r="F13" s="156" t="s">
        <v>456</v>
      </c>
      <c r="G13" s="157" t="s">
        <v>25</v>
      </c>
      <c r="H13" s="154" t="s">
        <v>361</v>
      </c>
      <c r="I13" s="156" t="s">
        <v>126</v>
      </c>
      <c r="J13" s="168" t="s">
        <v>122</v>
      </c>
      <c r="K13" s="154" t="s">
        <v>118</v>
      </c>
      <c r="L13" s="154" t="s">
        <v>56</v>
      </c>
      <c r="M13" s="154" t="s">
        <v>43</v>
      </c>
      <c r="N13" s="154" t="s">
        <v>68</v>
      </c>
      <c r="O13" s="168" t="s">
        <v>123</v>
      </c>
      <c r="P13" s="162">
        <v>238</v>
      </c>
      <c r="Q13" s="163">
        <f aca="true" t="shared" si="0" ref="Q13:Q26">ROUND(P13/3.2,3)</f>
        <v>74.375</v>
      </c>
      <c r="R13" s="164">
        <f aca="true" t="shared" si="1" ref="R13:R26">RANK(Q13,Q$13:Q$26,0)</f>
        <v>1</v>
      </c>
      <c r="S13" s="162">
        <v>231</v>
      </c>
      <c r="T13" s="163">
        <f aca="true" t="shared" si="2" ref="T13:T26">ROUND(S13/3.2,3)</f>
        <v>72.188</v>
      </c>
      <c r="U13" s="164">
        <f aca="true" t="shared" si="3" ref="U13:U26">RANK(T13,T$13:T$26,0)</f>
        <v>2</v>
      </c>
      <c r="V13" s="162">
        <v>238.5</v>
      </c>
      <c r="W13" s="163">
        <f aca="true" t="shared" si="4" ref="W13:W26">ROUND(V13/3.2,3)</f>
        <v>74.531</v>
      </c>
      <c r="X13" s="164">
        <f aca="true" t="shared" si="5" ref="X13:X26">RANK(W13,W$13:W$26,0)</f>
        <v>1</v>
      </c>
      <c r="Y13" s="166"/>
      <c r="Z13" s="166"/>
      <c r="AA13" s="166"/>
      <c r="AB13" s="167">
        <f aca="true" t="shared" si="6" ref="AB13:AB26">(S13+V13+P13)/3</f>
        <v>235.83333333333334</v>
      </c>
      <c r="AC13" s="163">
        <f>ROUND(((T13+W13+Q13)/3)-((Z13*2)/3.2)-IF($Y13=1,0.5,IF($Y13=2,1.5,0)),3)</f>
        <v>73.698</v>
      </c>
      <c r="AD13" s="166" t="s">
        <v>517</v>
      </c>
      <c r="AE13" s="71"/>
      <c r="AF13" s="69"/>
      <c r="AG13" s="9"/>
    </row>
    <row r="14" spans="1:33" s="70" customFormat="1" ht="31.5" customHeight="1">
      <c r="A14" s="151">
        <v>2</v>
      </c>
      <c r="B14" s="154">
        <v>214</v>
      </c>
      <c r="C14" s="157"/>
      <c r="D14" s="154">
        <v>10141045</v>
      </c>
      <c r="E14" s="155" t="s">
        <v>128</v>
      </c>
      <c r="F14" s="156" t="s">
        <v>378</v>
      </c>
      <c r="G14" s="157" t="s">
        <v>25</v>
      </c>
      <c r="H14" s="158" t="s">
        <v>324</v>
      </c>
      <c r="I14" s="156" t="s">
        <v>325</v>
      </c>
      <c r="J14" s="168" t="s">
        <v>127</v>
      </c>
      <c r="K14" s="154" t="s">
        <v>48</v>
      </c>
      <c r="L14" s="154" t="s">
        <v>42</v>
      </c>
      <c r="M14" s="154" t="s">
        <v>269</v>
      </c>
      <c r="N14" s="160" t="s">
        <v>225</v>
      </c>
      <c r="O14" s="168" t="s">
        <v>282</v>
      </c>
      <c r="P14" s="162">
        <v>225.5</v>
      </c>
      <c r="Q14" s="163">
        <f t="shared" si="0"/>
        <v>70.469</v>
      </c>
      <c r="R14" s="164">
        <f t="shared" si="1"/>
        <v>2</v>
      </c>
      <c r="S14" s="162">
        <v>245.5</v>
      </c>
      <c r="T14" s="163">
        <f t="shared" si="2"/>
        <v>76.719</v>
      </c>
      <c r="U14" s="164">
        <f t="shared" si="3"/>
        <v>1</v>
      </c>
      <c r="V14" s="162">
        <v>228.5</v>
      </c>
      <c r="W14" s="163">
        <f t="shared" si="4"/>
        <v>71.406</v>
      </c>
      <c r="X14" s="164">
        <f t="shared" si="5"/>
        <v>3</v>
      </c>
      <c r="Y14" s="166"/>
      <c r="Z14" s="166"/>
      <c r="AA14" s="166"/>
      <c r="AB14" s="167">
        <f t="shared" si="6"/>
        <v>233.16666666666666</v>
      </c>
      <c r="AC14" s="163">
        <f>ROUND(((T14+W14+Q14)/3)-((Z14*2)/3.2)-IF($Y14=1,0.5,IF($Y14=2,1.5,0)),3)</f>
        <v>72.865</v>
      </c>
      <c r="AD14" s="166" t="s">
        <v>517</v>
      </c>
      <c r="AE14" s="71"/>
      <c r="AF14" s="69"/>
      <c r="AG14" s="9"/>
    </row>
    <row r="15" spans="1:33" s="70" customFormat="1" ht="31.5" customHeight="1">
      <c r="A15" s="151">
        <v>3</v>
      </c>
      <c r="B15" s="154">
        <v>210</v>
      </c>
      <c r="C15" s="157"/>
      <c r="D15" s="154">
        <v>10141044</v>
      </c>
      <c r="E15" s="155" t="s">
        <v>356</v>
      </c>
      <c r="F15" s="156" t="s">
        <v>455</v>
      </c>
      <c r="G15" s="157" t="s">
        <v>25</v>
      </c>
      <c r="H15" s="158" t="s">
        <v>357</v>
      </c>
      <c r="I15" s="156" t="s">
        <v>358</v>
      </c>
      <c r="J15" s="168" t="s">
        <v>359</v>
      </c>
      <c r="K15" s="154" t="s">
        <v>140</v>
      </c>
      <c r="L15" s="154" t="s">
        <v>42</v>
      </c>
      <c r="M15" s="154" t="s">
        <v>43</v>
      </c>
      <c r="N15" s="154" t="s">
        <v>71</v>
      </c>
      <c r="O15" s="168" t="s">
        <v>360</v>
      </c>
      <c r="P15" s="162">
        <v>222.5</v>
      </c>
      <c r="Q15" s="163">
        <f t="shared" si="0"/>
        <v>69.531</v>
      </c>
      <c r="R15" s="164">
        <f t="shared" si="1"/>
        <v>4</v>
      </c>
      <c r="S15" s="162">
        <v>227</v>
      </c>
      <c r="T15" s="163">
        <f t="shared" si="2"/>
        <v>70.938</v>
      </c>
      <c r="U15" s="164">
        <f t="shared" si="3"/>
        <v>3</v>
      </c>
      <c r="V15" s="162">
        <v>229.5</v>
      </c>
      <c r="W15" s="163">
        <f t="shared" si="4"/>
        <v>71.719</v>
      </c>
      <c r="X15" s="164">
        <f t="shared" si="5"/>
        <v>2</v>
      </c>
      <c r="Y15" s="166"/>
      <c r="Z15" s="166"/>
      <c r="AA15" s="166"/>
      <c r="AB15" s="167">
        <f t="shared" si="6"/>
        <v>226.33333333333334</v>
      </c>
      <c r="AC15" s="163">
        <f>ROUND(((T15+W15+Q15)/3)-((Z15*2)/3.2)-IF($Y15=1,0.5,IF($Y15=2,1.5,0)),3)</f>
        <v>70.729</v>
      </c>
      <c r="AD15" s="166" t="s">
        <v>517</v>
      </c>
      <c r="AE15" s="71"/>
      <c r="AF15" s="69"/>
      <c r="AG15" s="9"/>
    </row>
    <row r="16" spans="1:33" s="70" customFormat="1" ht="31.5" customHeight="1">
      <c r="A16" s="151">
        <v>4</v>
      </c>
      <c r="B16" s="154">
        <v>216</v>
      </c>
      <c r="C16" s="157"/>
      <c r="D16" s="176">
        <v>10141112</v>
      </c>
      <c r="E16" s="177" t="s">
        <v>436</v>
      </c>
      <c r="F16" s="178" t="s">
        <v>437</v>
      </c>
      <c r="G16" s="176" t="s">
        <v>25</v>
      </c>
      <c r="H16" s="122" t="s">
        <v>241</v>
      </c>
      <c r="I16" s="178" t="s">
        <v>163</v>
      </c>
      <c r="J16" s="179" t="s">
        <v>267</v>
      </c>
      <c r="K16" s="122" t="s">
        <v>146</v>
      </c>
      <c r="L16" s="122" t="s">
        <v>147</v>
      </c>
      <c r="M16" s="122" t="s">
        <v>69</v>
      </c>
      <c r="N16" s="122" t="s">
        <v>225</v>
      </c>
      <c r="O16" s="123" t="s">
        <v>162</v>
      </c>
      <c r="P16" s="162">
        <v>223</v>
      </c>
      <c r="Q16" s="163">
        <f t="shared" si="0"/>
        <v>69.688</v>
      </c>
      <c r="R16" s="164">
        <f t="shared" si="1"/>
        <v>3</v>
      </c>
      <c r="S16" s="162">
        <v>222</v>
      </c>
      <c r="T16" s="163">
        <f t="shared" si="2"/>
        <v>69.375</v>
      </c>
      <c r="U16" s="164">
        <f t="shared" si="3"/>
        <v>5</v>
      </c>
      <c r="V16" s="162">
        <v>223.5</v>
      </c>
      <c r="W16" s="163">
        <f t="shared" si="4"/>
        <v>69.844</v>
      </c>
      <c r="X16" s="164">
        <f t="shared" si="5"/>
        <v>4</v>
      </c>
      <c r="Y16" s="166"/>
      <c r="Z16" s="166"/>
      <c r="AA16" s="166"/>
      <c r="AB16" s="167">
        <f t="shared" si="6"/>
        <v>222.83333333333334</v>
      </c>
      <c r="AC16" s="163">
        <v>69.635</v>
      </c>
      <c r="AD16" s="166" t="s">
        <v>517</v>
      </c>
      <c r="AE16" s="71"/>
      <c r="AF16" s="69"/>
      <c r="AG16" s="9"/>
    </row>
    <row r="17" spans="1:33" s="70" customFormat="1" ht="31.5" customHeight="1">
      <c r="A17" s="151">
        <v>5</v>
      </c>
      <c r="B17" s="154">
        <v>212</v>
      </c>
      <c r="C17" s="157"/>
      <c r="D17" s="154">
        <v>10141116</v>
      </c>
      <c r="E17" s="155" t="s">
        <v>0</v>
      </c>
      <c r="F17" s="156" t="s">
        <v>1</v>
      </c>
      <c r="G17" s="157" t="s">
        <v>25</v>
      </c>
      <c r="H17" s="158" t="s">
        <v>352</v>
      </c>
      <c r="I17" s="156" t="s">
        <v>2</v>
      </c>
      <c r="J17" s="168" t="s">
        <v>124</v>
      </c>
      <c r="K17" s="154" t="s">
        <v>48</v>
      </c>
      <c r="L17" s="154" t="s">
        <v>42</v>
      </c>
      <c r="M17" s="154" t="s">
        <v>120</v>
      </c>
      <c r="N17" s="154" t="s">
        <v>71</v>
      </c>
      <c r="O17" s="168" t="s">
        <v>125</v>
      </c>
      <c r="P17" s="162">
        <v>216.5</v>
      </c>
      <c r="Q17" s="163">
        <f t="shared" si="0"/>
        <v>67.656</v>
      </c>
      <c r="R17" s="164">
        <f t="shared" si="1"/>
        <v>6</v>
      </c>
      <c r="S17" s="162">
        <v>226.5</v>
      </c>
      <c r="T17" s="163">
        <f t="shared" si="2"/>
        <v>70.781</v>
      </c>
      <c r="U17" s="164">
        <f t="shared" si="3"/>
        <v>4</v>
      </c>
      <c r="V17" s="162">
        <v>221.5</v>
      </c>
      <c r="W17" s="163">
        <f t="shared" si="4"/>
        <v>69.219</v>
      </c>
      <c r="X17" s="164">
        <f t="shared" si="5"/>
        <v>5</v>
      </c>
      <c r="Y17" s="166"/>
      <c r="Z17" s="166"/>
      <c r="AA17" s="166"/>
      <c r="AB17" s="167">
        <f t="shared" si="6"/>
        <v>221.5</v>
      </c>
      <c r="AC17" s="163">
        <f>ROUND(((T17+W17+Q17)/3)-((Z17*2)/3.2)-IF($Y17=1,0.5,IF($Y17=2,1.5,0)),3)</f>
        <v>69.219</v>
      </c>
      <c r="AD17" s="166" t="s">
        <v>517</v>
      </c>
      <c r="AE17" s="71"/>
      <c r="AF17" s="69"/>
      <c r="AG17" s="9"/>
    </row>
    <row r="18" spans="1:33" s="70" customFormat="1" ht="31.5" customHeight="1">
      <c r="A18" s="151">
        <v>6</v>
      </c>
      <c r="B18" s="154">
        <v>203</v>
      </c>
      <c r="C18" s="157"/>
      <c r="D18" s="154">
        <v>10153409</v>
      </c>
      <c r="E18" s="155" t="s">
        <v>139</v>
      </c>
      <c r="F18" s="156" t="s">
        <v>454</v>
      </c>
      <c r="G18" s="157" t="s">
        <v>25</v>
      </c>
      <c r="H18" s="158" t="s">
        <v>351</v>
      </c>
      <c r="I18" s="156" t="s">
        <v>353</v>
      </c>
      <c r="J18" s="168" t="s">
        <v>354</v>
      </c>
      <c r="K18" s="160" t="s">
        <v>118</v>
      </c>
      <c r="L18" s="154" t="s">
        <v>56</v>
      </c>
      <c r="M18" s="154" t="s">
        <v>116</v>
      </c>
      <c r="N18" s="160" t="s">
        <v>80</v>
      </c>
      <c r="O18" s="168" t="s">
        <v>355</v>
      </c>
      <c r="P18" s="162">
        <v>218</v>
      </c>
      <c r="Q18" s="163">
        <f t="shared" si="0"/>
        <v>68.125</v>
      </c>
      <c r="R18" s="164">
        <f t="shared" si="1"/>
        <v>5</v>
      </c>
      <c r="S18" s="162">
        <v>214</v>
      </c>
      <c r="T18" s="163">
        <f t="shared" si="2"/>
        <v>66.875</v>
      </c>
      <c r="U18" s="164">
        <f t="shared" si="3"/>
        <v>9</v>
      </c>
      <c r="V18" s="162">
        <v>209</v>
      </c>
      <c r="W18" s="163">
        <f t="shared" si="4"/>
        <v>65.313</v>
      </c>
      <c r="X18" s="164">
        <f t="shared" si="5"/>
        <v>8</v>
      </c>
      <c r="Y18" s="166"/>
      <c r="Z18" s="166"/>
      <c r="AA18" s="166"/>
      <c r="AB18" s="167">
        <f t="shared" si="6"/>
        <v>213.66666666666666</v>
      </c>
      <c r="AC18" s="163">
        <f>ROUND(((T18+W18+Q18)/3)-((Z18*2)/3.2)-IF($Y18=1,0.5,IF($Y18=2,1.5,0)),3)</f>
        <v>66.771</v>
      </c>
      <c r="AD18" s="166" t="s">
        <v>517</v>
      </c>
      <c r="AE18" s="71"/>
      <c r="AF18" s="69"/>
      <c r="AG18" s="9"/>
    </row>
    <row r="19" spans="1:33" s="70" customFormat="1" ht="31.5" customHeight="1">
      <c r="A19" s="151">
        <v>7</v>
      </c>
      <c r="B19" s="154">
        <v>202</v>
      </c>
      <c r="C19" s="157"/>
      <c r="D19" s="173">
        <v>10140601</v>
      </c>
      <c r="E19" s="174" t="s">
        <v>390</v>
      </c>
      <c r="F19" s="169" t="s">
        <v>391</v>
      </c>
      <c r="G19" s="173" t="s">
        <v>25</v>
      </c>
      <c r="H19" s="160" t="s">
        <v>243</v>
      </c>
      <c r="I19" s="169" t="s">
        <v>392</v>
      </c>
      <c r="J19" s="170" t="s">
        <v>244</v>
      </c>
      <c r="K19" s="160" t="s">
        <v>146</v>
      </c>
      <c r="L19" s="160" t="s">
        <v>92</v>
      </c>
      <c r="M19" s="160" t="s">
        <v>224</v>
      </c>
      <c r="N19" s="160" t="s">
        <v>39</v>
      </c>
      <c r="O19" s="175" t="s">
        <v>245</v>
      </c>
      <c r="P19" s="162">
        <v>212</v>
      </c>
      <c r="Q19" s="163">
        <f t="shared" si="0"/>
        <v>66.25</v>
      </c>
      <c r="R19" s="164">
        <f t="shared" si="1"/>
        <v>9</v>
      </c>
      <c r="S19" s="162">
        <v>217.5</v>
      </c>
      <c r="T19" s="163">
        <f t="shared" si="2"/>
        <v>67.969</v>
      </c>
      <c r="U19" s="164">
        <f t="shared" si="3"/>
        <v>6</v>
      </c>
      <c r="V19" s="162">
        <v>211</v>
      </c>
      <c r="W19" s="163">
        <f t="shared" si="4"/>
        <v>65.938</v>
      </c>
      <c r="X19" s="164">
        <f t="shared" si="5"/>
        <v>6</v>
      </c>
      <c r="Y19" s="166"/>
      <c r="Z19" s="166"/>
      <c r="AA19" s="166"/>
      <c r="AB19" s="167">
        <f t="shared" si="6"/>
        <v>213.5</v>
      </c>
      <c r="AC19" s="163">
        <f>ROUND(((T19+W19+Q19)/3)-((Z19*2)/3.2)-IF($Y19=1,0.5,IF($Y19=2,1.5,0)),3)</f>
        <v>66.719</v>
      </c>
      <c r="AD19" s="166" t="s">
        <v>517</v>
      </c>
      <c r="AE19" s="71"/>
      <c r="AF19" s="69"/>
      <c r="AG19" s="9"/>
    </row>
    <row r="20" spans="1:33" s="70" customFormat="1" ht="31.5" customHeight="1">
      <c r="A20" s="151">
        <v>8</v>
      </c>
      <c r="B20" s="154">
        <v>215</v>
      </c>
      <c r="C20" s="157"/>
      <c r="D20" s="157">
        <v>10141117</v>
      </c>
      <c r="E20" s="155" t="s">
        <v>130</v>
      </c>
      <c r="F20" s="156" t="s">
        <v>131</v>
      </c>
      <c r="G20" s="157" t="s">
        <v>25</v>
      </c>
      <c r="H20" s="160" t="s">
        <v>286</v>
      </c>
      <c r="I20" s="169" t="s">
        <v>389</v>
      </c>
      <c r="J20" s="170" t="s">
        <v>287</v>
      </c>
      <c r="K20" s="160" t="s">
        <v>33</v>
      </c>
      <c r="L20" s="160" t="s">
        <v>27</v>
      </c>
      <c r="M20" s="160" t="s">
        <v>196</v>
      </c>
      <c r="N20" s="160" t="s">
        <v>225</v>
      </c>
      <c r="O20" s="175" t="s">
        <v>237</v>
      </c>
      <c r="P20" s="162">
        <v>214</v>
      </c>
      <c r="Q20" s="163">
        <f t="shared" si="0"/>
        <v>66.875</v>
      </c>
      <c r="R20" s="164">
        <f t="shared" si="1"/>
        <v>7</v>
      </c>
      <c r="S20" s="162">
        <v>208.5</v>
      </c>
      <c r="T20" s="163">
        <f t="shared" si="2"/>
        <v>65.156</v>
      </c>
      <c r="U20" s="164">
        <f t="shared" si="3"/>
        <v>12</v>
      </c>
      <c r="V20" s="162">
        <v>210.5</v>
      </c>
      <c r="W20" s="163">
        <f t="shared" si="4"/>
        <v>65.781</v>
      </c>
      <c r="X20" s="164">
        <f t="shared" si="5"/>
        <v>7</v>
      </c>
      <c r="Y20" s="166"/>
      <c r="Z20" s="166"/>
      <c r="AA20" s="166"/>
      <c r="AB20" s="167">
        <f t="shared" si="6"/>
        <v>211</v>
      </c>
      <c r="AC20" s="163">
        <v>65.938</v>
      </c>
      <c r="AD20" s="166" t="s">
        <v>517</v>
      </c>
      <c r="AE20" s="71"/>
      <c r="AF20" s="69"/>
      <c r="AG20" s="9"/>
    </row>
    <row r="21" spans="1:33" s="70" customFormat="1" ht="31.5" customHeight="1">
      <c r="A21" s="151">
        <v>9</v>
      </c>
      <c r="B21" s="154">
        <v>211</v>
      </c>
      <c r="C21" s="157"/>
      <c r="D21" s="173">
        <v>10139955</v>
      </c>
      <c r="E21" s="174" t="s">
        <v>138</v>
      </c>
      <c r="F21" s="169" t="s">
        <v>387</v>
      </c>
      <c r="G21" s="173" t="s">
        <v>25</v>
      </c>
      <c r="H21" s="160" t="s">
        <v>275</v>
      </c>
      <c r="I21" s="169" t="s">
        <v>388</v>
      </c>
      <c r="J21" s="175" t="s">
        <v>443</v>
      </c>
      <c r="K21" s="160" t="s">
        <v>161</v>
      </c>
      <c r="L21" s="160" t="s">
        <v>56</v>
      </c>
      <c r="M21" s="160" t="s">
        <v>38</v>
      </c>
      <c r="N21" s="160" t="s">
        <v>225</v>
      </c>
      <c r="O21" s="175" t="s">
        <v>201</v>
      </c>
      <c r="P21" s="162">
        <v>213</v>
      </c>
      <c r="Q21" s="163">
        <f t="shared" si="0"/>
        <v>66.563</v>
      </c>
      <c r="R21" s="164">
        <f t="shared" si="1"/>
        <v>8</v>
      </c>
      <c r="S21" s="162">
        <v>217.5</v>
      </c>
      <c r="T21" s="163">
        <f t="shared" si="2"/>
        <v>67.969</v>
      </c>
      <c r="U21" s="164">
        <f t="shared" si="3"/>
        <v>6</v>
      </c>
      <c r="V21" s="162">
        <v>199</v>
      </c>
      <c r="W21" s="163">
        <f t="shared" si="4"/>
        <v>62.188</v>
      </c>
      <c r="X21" s="164">
        <f t="shared" si="5"/>
        <v>11</v>
      </c>
      <c r="Y21" s="166"/>
      <c r="Z21" s="166"/>
      <c r="AA21" s="166"/>
      <c r="AB21" s="167">
        <f t="shared" si="6"/>
        <v>209.83333333333334</v>
      </c>
      <c r="AC21" s="163">
        <f aca="true" t="shared" si="7" ref="AC21:AC26">ROUND(((T21+W21+Q21)/3)-((Z21*2)/3.2)-IF($Y21=1,0.5,IF($Y21=2,1.5,0)),3)</f>
        <v>65.573</v>
      </c>
      <c r="AD21" s="166" t="s">
        <v>517</v>
      </c>
      <c r="AE21" s="71"/>
      <c r="AF21" s="69"/>
      <c r="AG21" s="9"/>
    </row>
    <row r="22" spans="1:33" s="70" customFormat="1" ht="31.5" customHeight="1">
      <c r="A22" s="151">
        <v>10</v>
      </c>
      <c r="B22" s="154">
        <v>204</v>
      </c>
      <c r="C22" s="157"/>
      <c r="D22" s="154">
        <v>10139823</v>
      </c>
      <c r="E22" s="155" t="s">
        <v>134</v>
      </c>
      <c r="F22" s="156" t="s">
        <v>136</v>
      </c>
      <c r="G22" s="157" t="s">
        <v>25</v>
      </c>
      <c r="H22" s="154" t="s">
        <v>137</v>
      </c>
      <c r="I22" s="156" t="s">
        <v>135</v>
      </c>
      <c r="J22" s="159" t="s">
        <v>132</v>
      </c>
      <c r="K22" s="154" t="s">
        <v>48</v>
      </c>
      <c r="L22" s="154" t="s">
        <v>42</v>
      </c>
      <c r="M22" s="154" t="s">
        <v>38</v>
      </c>
      <c r="N22" s="154" t="s">
        <v>39</v>
      </c>
      <c r="O22" s="168" t="s">
        <v>133</v>
      </c>
      <c r="P22" s="162">
        <v>206</v>
      </c>
      <c r="Q22" s="163">
        <f t="shared" si="0"/>
        <v>64.375</v>
      </c>
      <c r="R22" s="164">
        <f t="shared" si="1"/>
        <v>10</v>
      </c>
      <c r="S22" s="162">
        <v>215</v>
      </c>
      <c r="T22" s="163">
        <f t="shared" si="2"/>
        <v>67.188</v>
      </c>
      <c r="U22" s="164">
        <f t="shared" si="3"/>
        <v>8</v>
      </c>
      <c r="V22" s="162">
        <v>203.5</v>
      </c>
      <c r="W22" s="163">
        <f t="shared" si="4"/>
        <v>63.594</v>
      </c>
      <c r="X22" s="164">
        <f t="shared" si="5"/>
        <v>10</v>
      </c>
      <c r="Y22" s="166"/>
      <c r="Z22" s="166"/>
      <c r="AA22" s="166"/>
      <c r="AB22" s="167">
        <f t="shared" si="6"/>
        <v>208.16666666666666</v>
      </c>
      <c r="AC22" s="163">
        <f t="shared" si="7"/>
        <v>65.052</v>
      </c>
      <c r="AD22" s="166" t="s">
        <v>517</v>
      </c>
      <c r="AE22" s="71"/>
      <c r="AF22" s="69"/>
      <c r="AG22" s="9"/>
    </row>
    <row r="23" spans="1:33" s="70" customFormat="1" ht="31.5" customHeight="1">
      <c r="A23" s="151">
        <v>11</v>
      </c>
      <c r="B23" s="154">
        <v>208</v>
      </c>
      <c r="C23" s="157"/>
      <c r="D23" s="154">
        <v>10140865</v>
      </c>
      <c r="E23" s="155" t="s">
        <v>3</v>
      </c>
      <c r="F23" s="156" t="s">
        <v>4</v>
      </c>
      <c r="G23" s="157" t="s">
        <v>25</v>
      </c>
      <c r="H23" s="160" t="s">
        <v>231</v>
      </c>
      <c r="I23" s="169" t="s">
        <v>386</v>
      </c>
      <c r="J23" s="170" t="s">
        <v>79</v>
      </c>
      <c r="K23" s="171" t="s">
        <v>232</v>
      </c>
      <c r="L23" s="160" t="s">
        <v>233</v>
      </c>
      <c r="M23" s="160" t="s">
        <v>200</v>
      </c>
      <c r="N23" s="160" t="s">
        <v>234</v>
      </c>
      <c r="O23" s="172" t="s">
        <v>235</v>
      </c>
      <c r="P23" s="162">
        <v>194.5</v>
      </c>
      <c r="Q23" s="163">
        <f t="shared" si="0"/>
        <v>60.781</v>
      </c>
      <c r="R23" s="164">
        <f t="shared" si="1"/>
        <v>12</v>
      </c>
      <c r="S23" s="162">
        <v>213</v>
      </c>
      <c r="T23" s="163">
        <f t="shared" si="2"/>
        <v>66.563</v>
      </c>
      <c r="U23" s="164">
        <f t="shared" si="3"/>
        <v>10</v>
      </c>
      <c r="V23" s="162">
        <v>205.5</v>
      </c>
      <c r="W23" s="163">
        <f t="shared" si="4"/>
        <v>64.219</v>
      </c>
      <c r="X23" s="164">
        <f t="shared" si="5"/>
        <v>9</v>
      </c>
      <c r="Y23" s="166"/>
      <c r="Z23" s="166"/>
      <c r="AA23" s="166"/>
      <c r="AB23" s="167">
        <f t="shared" si="6"/>
        <v>204.33333333333334</v>
      </c>
      <c r="AC23" s="163">
        <f t="shared" si="7"/>
        <v>63.854</v>
      </c>
      <c r="AD23" s="166" t="s">
        <v>517</v>
      </c>
      <c r="AE23" s="71"/>
      <c r="AF23" s="69"/>
      <c r="AG23" s="9"/>
    </row>
    <row r="24" spans="1:33" s="70" customFormat="1" ht="31.5" customHeight="1">
      <c r="A24" s="151">
        <v>12</v>
      </c>
      <c r="B24" s="154">
        <v>209</v>
      </c>
      <c r="C24" s="157"/>
      <c r="D24" s="176">
        <v>10141115</v>
      </c>
      <c r="E24" s="177" t="s">
        <v>433</v>
      </c>
      <c r="F24" s="178" t="s">
        <v>434</v>
      </c>
      <c r="G24" s="176" t="s">
        <v>25</v>
      </c>
      <c r="H24" s="122" t="s">
        <v>238</v>
      </c>
      <c r="I24" s="178" t="s">
        <v>435</v>
      </c>
      <c r="J24" s="179" t="s">
        <v>267</v>
      </c>
      <c r="K24" s="180" t="s">
        <v>239</v>
      </c>
      <c r="L24" s="122" t="s">
        <v>56</v>
      </c>
      <c r="M24" s="122" t="s">
        <v>38</v>
      </c>
      <c r="N24" s="122" t="s">
        <v>35</v>
      </c>
      <c r="O24" s="123" t="s">
        <v>240</v>
      </c>
      <c r="P24" s="162">
        <v>200.5</v>
      </c>
      <c r="Q24" s="163">
        <f t="shared" si="0"/>
        <v>62.656</v>
      </c>
      <c r="R24" s="164">
        <f t="shared" si="1"/>
        <v>11</v>
      </c>
      <c r="S24" s="162">
        <v>209.5</v>
      </c>
      <c r="T24" s="163">
        <f t="shared" si="2"/>
        <v>65.469</v>
      </c>
      <c r="U24" s="164">
        <f t="shared" si="3"/>
        <v>11</v>
      </c>
      <c r="V24" s="162">
        <v>194.5</v>
      </c>
      <c r="W24" s="163">
        <f t="shared" si="4"/>
        <v>60.781</v>
      </c>
      <c r="X24" s="164">
        <f t="shared" si="5"/>
        <v>12</v>
      </c>
      <c r="Y24" s="166"/>
      <c r="Z24" s="166"/>
      <c r="AA24" s="166"/>
      <c r="AB24" s="167">
        <f t="shared" si="6"/>
        <v>201.5</v>
      </c>
      <c r="AC24" s="163">
        <f t="shared" si="7"/>
        <v>62.969</v>
      </c>
      <c r="AD24" s="166" t="s">
        <v>517</v>
      </c>
      <c r="AE24" s="71"/>
      <c r="AF24" s="69"/>
      <c r="AG24" s="9"/>
    </row>
    <row r="25" spans="1:33" s="70" customFormat="1" ht="31.5" customHeight="1">
      <c r="A25" s="151">
        <v>13</v>
      </c>
      <c r="B25" s="154">
        <v>206</v>
      </c>
      <c r="C25" s="157"/>
      <c r="D25" s="176">
        <v>10152604</v>
      </c>
      <c r="E25" s="177" t="s">
        <v>439</v>
      </c>
      <c r="F25" s="177" t="s">
        <v>440</v>
      </c>
      <c r="G25" s="176" t="s">
        <v>25</v>
      </c>
      <c r="H25" s="122" t="s">
        <v>242</v>
      </c>
      <c r="I25" s="178" t="s">
        <v>441</v>
      </c>
      <c r="J25" s="179" t="s">
        <v>267</v>
      </c>
      <c r="K25" s="122" t="s">
        <v>207</v>
      </c>
      <c r="L25" s="122" t="s">
        <v>27</v>
      </c>
      <c r="M25" s="122" t="s">
        <v>202</v>
      </c>
      <c r="N25" s="122" t="s">
        <v>39</v>
      </c>
      <c r="O25" s="123" t="s">
        <v>222</v>
      </c>
      <c r="P25" s="162">
        <v>182.5</v>
      </c>
      <c r="Q25" s="163">
        <f t="shared" si="0"/>
        <v>57.031</v>
      </c>
      <c r="R25" s="164">
        <f t="shared" si="1"/>
        <v>13</v>
      </c>
      <c r="S25" s="162">
        <v>193.5</v>
      </c>
      <c r="T25" s="163">
        <f t="shared" si="2"/>
        <v>60.469</v>
      </c>
      <c r="U25" s="164">
        <f t="shared" si="3"/>
        <v>13</v>
      </c>
      <c r="V25" s="162">
        <v>187.5</v>
      </c>
      <c r="W25" s="163">
        <f t="shared" si="4"/>
        <v>58.594</v>
      </c>
      <c r="X25" s="164">
        <f t="shared" si="5"/>
        <v>13</v>
      </c>
      <c r="Y25" s="166"/>
      <c r="Z25" s="166"/>
      <c r="AA25" s="166"/>
      <c r="AB25" s="167">
        <f t="shared" si="6"/>
        <v>187.83333333333334</v>
      </c>
      <c r="AC25" s="163">
        <f t="shared" si="7"/>
        <v>58.698</v>
      </c>
      <c r="AD25" s="166" t="s">
        <v>517</v>
      </c>
      <c r="AE25" s="71"/>
      <c r="AF25" s="69"/>
      <c r="AG25" s="9"/>
    </row>
    <row r="26" spans="1:33" s="70" customFormat="1" ht="31.5" customHeight="1">
      <c r="A26" s="151">
        <v>14</v>
      </c>
      <c r="B26" s="154">
        <v>200</v>
      </c>
      <c r="C26" s="157"/>
      <c r="D26" s="173">
        <v>10149300</v>
      </c>
      <c r="E26" s="174" t="s">
        <v>37</v>
      </c>
      <c r="F26" s="169" t="s">
        <v>393</v>
      </c>
      <c r="G26" s="173" t="s">
        <v>25</v>
      </c>
      <c r="H26" s="160" t="s">
        <v>272</v>
      </c>
      <c r="I26" s="169" t="s">
        <v>394</v>
      </c>
      <c r="J26" s="170" t="s">
        <v>442</v>
      </c>
      <c r="K26" s="171" t="s">
        <v>119</v>
      </c>
      <c r="L26" s="160" t="s">
        <v>41</v>
      </c>
      <c r="M26" s="160" t="s">
        <v>116</v>
      </c>
      <c r="N26" s="154" t="s">
        <v>68</v>
      </c>
      <c r="O26" s="175" t="s">
        <v>264</v>
      </c>
      <c r="P26" s="162">
        <v>182.5</v>
      </c>
      <c r="Q26" s="163">
        <f t="shared" si="0"/>
        <v>57.031</v>
      </c>
      <c r="R26" s="164">
        <f t="shared" si="1"/>
        <v>13</v>
      </c>
      <c r="S26" s="162">
        <v>190.5</v>
      </c>
      <c r="T26" s="163">
        <f t="shared" si="2"/>
        <v>59.531</v>
      </c>
      <c r="U26" s="164">
        <f t="shared" si="3"/>
        <v>14</v>
      </c>
      <c r="V26" s="162">
        <v>166.5</v>
      </c>
      <c r="W26" s="163">
        <f t="shared" si="4"/>
        <v>52.031</v>
      </c>
      <c r="X26" s="164">
        <f t="shared" si="5"/>
        <v>14</v>
      </c>
      <c r="Y26" s="166">
        <v>1</v>
      </c>
      <c r="Z26" s="166"/>
      <c r="AA26" s="166"/>
      <c r="AB26" s="167">
        <f t="shared" si="6"/>
        <v>179.83333333333334</v>
      </c>
      <c r="AC26" s="163">
        <f t="shared" si="7"/>
        <v>55.698</v>
      </c>
      <c r="AD26" s="166" t="s">
        <v>517</v>
      </c>
      <c r="AE26" s="71"/>
      <c r="AF26" s="69"/>
      <c r="AG26" s="9"/>
    </row>
    <row r="27" spans="1:15" ht="28.5" customHeight="1">
      <c r="A27" s="80" t="s">
        <v>188</v>
      </c>
      <c r="B27" s="76"/>
      <c r="C27" s="76"/>
      <c r="D27" s="1"/>
      <c r="E27" s="76"/>
      <c r="F27" s="76"/>
      <c r="G27" s="1"/>
      <c r="H27" s="1"/>
      <c r="I27" s="1"/>
      <c r="J27" s="1"/>
      <c r="K27" s="280"/>
      <c r="L27" s="280"/>
      <c r="M27" s="280"/>
      <c r="N27" s="280"/>
      <c r="O27" s="280"/>
    </row>
  </sheetData>
  <sheetProtection/>
  <mergeCells count="36">
    <mergeCell ref="AD11:AD12"/>
    <mergeCell ref="K27:O27"/>
    <mergeCell ref="V11:X11"/>
    <mergeCell ref="Y11:Y12"/>
    <mergeCell ref="Z11:Z12"/>
    <mergeCell ref="AA11:AA12"/>
    <mergeCell ref="AB11:AB12"/>
    <mergeCell ref="AC11:AC12"/>
    <mergeCell ref="L11:L12"/>
    <mergeCell ref="M11:M12"/>
    <mergeCell ref="N11:N12"/>
    <mergeCell ref="O11:O12"/>
    <mergeCell ref="P11:R11"/>
    <mergeCell ref="S11:U11"/>
    <mergeCell ref="F11:F12"/>
    <mergeCell ref="G11:G12"/>
    <mergeCell ref="H11:H12"/>
    <mergeCell ref="I11:I12"/>
    <mergeCell ref="J11:J12"/>
    <mergeCell ref="K11:K12"/>
    <mergeCell ref="G7:K7"/>
    <mergeCell ref="M7:Q7"/>
    <mergeCell ref="G8:K8"/>
    <mergeCell ref="M8:Q8"/>
    <mergeCell ref="AB10:AC10"/>
    <mergeCell ref="A11:A12"/>
    <mergeCell ref="B11:B12"/>
    <mergeCell ref="C11:C12"/>
    <mergeCell ref="D11:D12"/>
    <mergeCell ref="E11:E12"/>
    <mergeCell ref="A1:AD1"/>
    <mergeCell ref="A2:AD2"/>
    <mergeCell ref="A4:AD4"/>
    <mergeCell ref="A5:AD5"/>
    <mergeCell ref="G6:K6"/>
    <mergeCell ref="M6:Q6"/>
  </mergeCells>
  <printOptions/>
  <pageMargins left="0.2362204724409449" right="0.2362204724409449" top="0.35433070866141736" bottom="0.35433070866141736" header="0" footer="0"/>
  <pageSetup fitToHeight="0" fitToWidth="1" horizontalDpi="600" verticalDpi="600" orientation="landscape" paperSize="9" scale="6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5"/>
  <sheetViews>
    <sheetView view="pageBreakPreview" zoomScale="75" zoomScaleNormal="75" zoomScaleSheetLayoutView="75" zoomScalePageLayoutView="0" workbookViewId="0" topLeftCell="E1">
      <selection activeCell="J14" sqref="J14"/>
    </sheetView>
  </sheetViews>
  <sheetFormatPr defaultColWidth="9.00390625" defaultRowHeight="12.75"/>
  <cols>
    <col min="1" max="1" width="4.625" style="51" customWidth="1"/>
    <col min="2" max="2" width="5.00390625" style="51" customWidth="1"/>
    <col min="3" max="3" width="6.125" style="51" hidden="1" customWidth="1"/>
    <col min="4" max="4" width="13.25390625" style="51" hidden="1" customWidth="1"/>
    <col min="5" max="5" width="11.125" style="51" customWidth="1"/>
    <col min="6" max="6" width="17.875" style="51" customWidth="1"/>
    <col min="7" max="7" width="5.125" style="51" customWidth="1"/>
    <col min="8" max="8" width="14.00390625" style="51" hidden="1" customWidth="1"/>
    <col min="9" max="9" width="13.375" style="51" customWidth="1"/>
    <col min="10" max="10" width="16.625" style="51" customWidth="1"/>
    <col min="11" max="11" width="11.375" style="51" customWidth="1"/>
    <col min="12" max="12" width="11.625" style="51" customWidth="1"/>
    <col min="13" max="13" width="7.125" style="51" customWidth="1"/>
    <col min="14" max="14" width="9.625" style="51" customWidth="1"/>
    <col min="15" max="15" width="12.25390625" style="51" customWidth="1"/>
    <col min="16" max="18" width="8.25390625" style="51" customWidth="1"/>
    <col min="19" max="19" width="3.75390625" style="51" customWidth="1"/>
    <col min="20" max="22" width="8.75390625" style="51" customWidth="1"/>
    <col min="23" max="23" width="3.75390625" style="51" customWidth="1"/>
    <col min="24" max="25" width="8.75390625" style="51" customWidth="1"/>
    <col min="26" max="26" width="8.625" style="51" customWidth="1"/>
    <col min="27" max="27" width="3.75390625" style="51" customWidth="1"/>
    <col min="28" max="29" width="8.25390625" style="51" customWidth="1"/>
    <col min="30" max="30" width="11.875" style="51" bestFit="1" customWidth="1"/>
    <col min="31" max="31" width="9.125" style="51" customWidth="1"/>
    <col min="32" max="32" width="28.25390625" style="54" customWidth="1"/>
    <col min="33" max="33" width="11.00390625" style="54" customWidth="1"/>
    <col min="34" max="16384" width="9.125" style="51" customWidth="1"/>
  </cols>
  <sheetData>
    <row r="1" spans="1:47" ht="29.25" customHeight="1">
      <c r="A1" s="263" t="s">
        <v>89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49"/>
      <c r="AG1" s="49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</row>
    <row r="2" spans="1:47" ht="33.75" customHeight="1">
      <c r="A2" s="263" t="s">
        <v>164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49"/>
      <c r="AG2" s="49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</row>
    <row r="3" spans="1:47" ht="16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49"/>
      <c r="AG3" s="49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</row>
    <row r="4" spans="1:33" s="53" customFormat="1" ht="24" customHeight="1">
      <c r="A4" s="273" t="s">
        <v>588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52"/>
      <c r="AG4" s="52"/>
    </row>
    <row r="5" spans="1:31" ht="18.75" customHeight="1">
      <c r="A5" s="274" t="s">
        <v>172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</row>
    <row r="6" spans="4:33" ht="15" customHeight="1">
      <c r="D6" s="55"/>
      <c r="F6" s="56" t="s">
        <v>173</v>
      </c>
      <c r="G6" s="275" t="s">
        <v>539</v>
      </c>
      <c r="H6" s="275"/>
      <c r="I6" s="275"/>
      <c r="J6" s="275"/>
      <c r="K6" s="275"/>
      <c r="L6" s="246"/>
      <c r="AG6" s="57"/>
    </row>
    <row r="7" spans="1:33" s="59" customFormat="1" ht="20.25" customHeight="1">
      <c r="A7" s="58"/>
      <c r="D7" s="55"/>
      <c r="F7" s="55"/>
      <c r="G7" s="275" t="s">
        <v>527</v>
      </c>
      <c r="H7" s="275"/>
      <c r="I7" s="275"/>
      <c r="J7" s="275"/>
      <c r="K7" s="275"/>
      <c r="L7" s="60"/>
      <c r="N7" s="61"/>
      <c r="O7" s="61"/>
      <c r="P7" s="61"/>
      <c r="Q7" s="247"/>
      <c r="R7" s="247"/>
      <c r="S7" s="61"/>
      <c r="T7" s="61"/>
      <c r="U7" s="247"/>
      <c r="V7" s="247"/>
      <c r="W7" s="61"/>
      <c r="X7" s="61"/>
      <c r="Y7" s="247"/>
      <c r="Z7" s="247"/>
      <c r="AA7" s="61"/>
      <c r="AF7" s="62"/>
      <c r="AG7" s="57"/>
    </row>
    <row r="8" spans="7:33" s="59" customFormat="1" ht="20.25" customHeight="1">
      <c r="G8" s="275" t="s">
        <v>511</v>
      </c>
      <c r="H8" s="275"/>
      <c r="I8" s="275"/>
      <c r="J8" s="275"/>
      <c r="K8" s="275"/>
      <c r="L8" s="60"/>
      <c r="N8" s="61"/>
      <c r="O8" s="61"/>
      <c r="P8" s="61"/>
      <c r="Q8" s="247"/>
      <c r="R8" s="247"/>
      <c r="S8" s="61"/>
      <c r="T8" s="61"/>
      <c r="U8" s="247"/>
      <c r="V8" s="247"/>
      <c r="W8" s="61"/>
      <c r="X8" s="61"/>
      <c r="Y8" s="247"/>
      <c r="Z8" s="247"/>
      <c r="AA8" s="61"/>
      <c r="AF8" s="54"/>
      <c r="AG8" s="57"/>
    </row>
    <row r="9" spans="7:33" s="59" customFormat="1" ht="20.25" customHeight="1">
      <c r="G9" s="60"/>
      <c r="H9" s="63"/>
      <c r="I9" s="63"/>
      <c r="J9" s="63"/>
      <c r="K9" s="63"/>
      <c r="L9" s="60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F9" s="62"/>
      <c r="AG9" s="57"/>
    </row>
    <row r="10" spans="1:33" s="68" customFormat="1" ht="15" customHeight="1">
      <c r="A10" s="16" t="s">
        <v>7</v>
      </c>
      <c r="B10" s="64"/>
      <c r="C10" s="64"/>
      <c r="D10" s="64"/>
      <c r="E10" s="64"/>
      <c r="F10" s="64"/>
      <c r="G10" s="65"/>
      <c r="H10" s="66"/>
      <c r="I10" s="67"/>
      <c r="J10" s="67"/>
      <c r="K10" s="65"/>
      <c r="L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77"/>
      <c r="AC10" s="77"/>
      <c r="AD10" s="276" t="s">
        <v>586</v>
      </c>
      <c r="AE10" s="276"/>
      <c r="AF10" s="6"/>
      <c r="AG10" s="57"/>
    </row>
    <row r="11" spans="1:33" ht="24.75" customHeight="1">
      <c r="A11" s="269" t="s">
        <v>187</v>
      </c>
      <c r="B11" s="259" t="s">
        <v>9</v>
      </c>
      <c r="C11" s="259" t="s">
        <v>10</v>
      </c>
      <c r="D11" s="259" t="s">
        <v>11</v>
      </c>
      <c r="E11" s="259" t="s">
        <v>12</v>
      </c>
      <c r="F11" s="258" t="s">
        <v>13</v>
      </c>
      <c r="G11" s="259" t="s">
        <v>14</v>
      </c>
      <c r="H11" s="259" t="s">
        <v>15</v>
      </c>
      <c r="I11" s="258" t="s">
        <v>174</v>
      </c>
      <c r="J11" s="258" t="s">
        <v>17</v>
      </c>
      <c r="K11" s="258" t="s">
        <v>18</v>
      </c>
      <c r="L11" s="258" t="s">
        <v>19</v>
      </c>
      <c r="M11" s="258" t="s">
        <v>20</v>
      </c>
      <c r="N11" s="262" t="s">
        <v>21</v>
      </c>
      <c r="O11" s="258" t="s">
        <v>169</v>
      </c>
      <c r="P11" s="262" t="s">
        <v>175</v>
      </c>
      <c r="Q11" s="262"/>
      <c r="R11" s="262"/>
      <c r="S11" s="262"/>
      <c r="T11" s="262" t="s">
        <v>177</v>
      </c>
      <c r="U11" s="262"/>
      <c r="V11" s="262"/>
      <c r="W11" s="262"/>
      <c r="X11" s="262" t="s">
        <v>178</v>
      </c>
      <c r="Y11" s="262"/>
      <c r="Z11" s="262"/>
      <c r="AA11" s="262"/>
      <c r="AB11" s="277" t="s">
        <v>583</v>
      </c>
      <c r="AC11" s="277"/>
      <c r="AD11" s="277" t="s">
        <v>184</v>
      </c>
      <c r="AE11" s="278" t="s">
        <v>190</v>
      </c>
      <c r="AG11" s="57"/>
    </row>
    <row r="12" spans="1:33" ht="48" customHeight="1">
      <c r="A12" s="269"/>
      <c r="B12" s="259"/>
      <c r="C12" s="259"/>
      <c r="D12" s="259"/>
      <c r="E12" s="259"/>
      <c r="F12" s="258"/>
      <c r="G12" s="259"/>
      <c r="H12" s="259"/>
      <c r="I12" s="262"/>
      <c r="J12" s="258"/>
      <c r="K12" s="258"/>
      <c r="L12" s="258"/>
      <c r="M12" s="258"/>
      <c r="N12" s="262"/>
      <c r="O12" s="258"/>
      <c r="P12" s="182" t="s">
        <v>584</v>
      </c>
      <c r="Q12" s="182" t="s">
        <v>585</v>
      </c>
      <c r="R12" s="182" t="s">
        <v>186</v>
      </c>
      <c r="S12" s="181" t="s">
        <v>187</v>
      </c>
      <c r="T12" s="182" t="s">
        <v>584</v>
      </c>
      <c r="U12" s="182" t="s">
        <v>585</v>
      </c>
      <c r="V12" s="182" t="s">
        <v>186</v>
      </c>
      <c r="W12" s="181" t="s">
        <v>187</v>
      </c>
      <c r="X12" s="182" t="s">
        <v>584</v>
      </c>
      <c r="Y12" s="182" t="s">
        <v>585</v>
      </c>
      <c r="Z12" s="182" t="s">
        <v>186</v>
      </c>
      <c r="AA12" s="181" t="s">
        <v>187</v>
      </c>
      <c r="AB12" s="182" t="s">
        <v>584</v>
      </c>
      <c r="AC12" s="182" t="s">
        <v>585</v>
      </c>
      <c r="AD12" s="277"/>
      <c r="AE12" s="278"/>
      <c r="AG12" s="57"/>
    </row>
    <row r="13" spans="1:34" s="70" customFormat="1" ht="33.75" customHeight="1">
      <c r="A13" s="151">
        <v>1</v>
      </c>
      <c r="B13" s="157">
        <v>304</v>
      </c>
      <c r="C13" s="157"/>
      <c r="D13" s="223" t="s">
        <v>94</v>
      </c>
      <c r="E13" s="155" t="s">
        <v>95</v>
      </c>
      <c r="F13" s="156" t="s">
        <v>96</v>
      </c>
      <c r="G13" s="157" t="s">
        <v>25</v>
      </c>
      <c r="H13" s="154" t="s">
        <v>365</v>
      </c>
      <c r="I13" s="156" t="s">
        <v>366</v>
      </c>
      <c r="J13" s="168" t="s">
        <v>367</v>
      </c>
      <c r="K13" s="160" t="s">
        <v>296</v>
      </c>
      <c r="L13" s="160" t="s">
        <v>42</v>
      </c>
      <c r="M13" s="154" t="s">
        <v>229</v>
      </c>
      <c r="N13" s="160" t="s">
        <v>39</v>
      </c>
      <c r="O13" s="168" t="s">
        <v>282</v>
      </c>
      <c r="P13" s="249">
        <v>74.25</v>
      </c>
      <c r="Q13" s="249">
        <v>79</v>
      </c>
      <c r="R13" s="221">
        <f aca="true" t="shared" si="0" ref="R13:R23">(P13+Q13)/2</f>
        <v>76.625</v>
      </c>
      <c r="S13" s="248">
        <f aca="true" t="shared" si="1" ref="S13:S23">RANK(R13,R$13:R$23,0)</f>
        <v>1</v>
      </c>
      <c r="T13" s="249">
        <v>70</v>
      </c>
      <c r="U13" s="249">
        <v>72</v>
      </c>
      <c r="V13" s="221">
        <f aca="true" t="shared" si="2" ref="V13:V23">(T13+U13)/2</f>
        <v>71</v>
      </c>
      <c r="W13" s="248">
        <f aca="true" t="shared" si="3" ref="W13:W23">RANK(V13,V$13:V$23,0)</f>
        <v>4</v>
      </c>
      <c r="X13" s="249">
        <v>73.5</v>
      </c>
      <c r="Y13" s="249">
        <v>77</v>
      </c>
      <c r="Z13" s="221">
        <f aca="true" t="shared" si="4" ref="Z13:Z23">(X13+Y13)/2</f>
        <v>75.25</v>
      </c>
      <c r="AA13" s="248">
        <f aca="true" t="shared" si="5" ref="AA13:AA23">RANK(Z13,Z$13:Z$23,0)</f>
        <v>2</v>
      </c>
      <c r="AB13" s="249">
        <f aca="true" t="shared" si="6" ref="AB13:AB23">SUM(P13,T13,X13,)/3</f>
        <v>72.58333333333333</v>
      </c>
      <c r="AC13" s="249">
        <f aca="true" t="shared" si="7" ref="AC13:AC23">SUM(Q13,U13,Y13,)/3</f>
        <v>76</v>
      </c>
      <c r="AD13" s="221">
        <f aca="true" t="shared" si="8" ref="AD13:AD23">(AB13+AC13)/2</f>
        <v>74.29166666666666</v>
      </c>
      <c r="AE13" s="222">
        <v>13000</v>
      </c>
      <c r="AF13" s="71"/>
      <c r="AG13" s="69"/>
      <c r="AH13" s="9"/>
    </row>
    <row r="14" spans="1:33" s="70" customFormat="1" ht="33.75" customHeight="1">
      <c r="A14" s="151">
        <v>2</v>
      </c>
      <c r="B14" s="157">
        <v>306</v>
      </c>
      <c r="C14" s="157"/>
      <c r="D14" s="173">
        <v>10117755</v>
      </c>
      <c r="E14" s="174" t="s">
        <v>395</v>
      </c>
      <c r="F14" s="169" t="s">
        <v>396</v>
      </c>
      <c r="G14" s="173" t="s">
        <v>25</v>
      </c>
      <c r="H14" s="225" t="s">
        <v>254</v>
      </c>
      <c r="I14" s="226" t="s">
        <v>397</v>
      </c>
      <c r="J14" s="175" t="s">
        <v>255</v>
      </c>
      <c r="K14" s="160" t="s">
        <v>33</v>
      </c>
      <c r="L14" s="160" t="s">
        <v>211</v>
      </c>
      <c r="M14" s="160" t="s">
        <v>38</v>
      </c>
      <c r="N14" s="154" t="s">
        <v>68</v>
      </c>
      <c r="O14" s="175" t="s">
        <v>104</v>
      </c>
      <c r="P14" s="249">
        <v>71</v>
      </c>
      <c r="Q14" s="249">
        <v>77</v>
      </c>
      <c r="R14" s="221">
        <f t="shared" si="0"/>
        <v>74</v>
      </c>
      <c r="S14" s="248">
        <f t="shared" si="1"/>
        <v>2</v>
      </c>
      <c r="T14" s="249">
        <v>71.75</v>
      </c>
      <c r="U14" s="249">
        <v>75</v>
      </c>
      <c r="V14" s="221">
        <f t="shared" si="2"/>
        <v>73.375</v>
      </c>
      <c r="W14" s="248">
        <f t="shared" si="3"/>
        <v>2</v>
      </c>
      <c r="X14" s="249">
        <v>72.75</v>
      </c>
      <c r="Y14" s="249">
        <v>78</v>
      </c>
      <c r="Z14" s="221">
        <f t="shared" si="4"/>
        <v>75.375</v>
      </c>
      <c r="AA14" s="248">
        <f t="shared" si="5"/>
        <v>1</v>
      </c>
      <c r="AB14" s="249">
        <f t="shared" si="6"/>
        <v>71.83333333333333</v>
      </c>
      <c r="AC14" s="249">
        <f t="shared" si="7"/>
        <v>76.66666666666667</v>
      </c>
      <c r="AD14" s="221">
        <f t="shared" si="8"/>
        <v>74.25</v>
      </c>
      <c r="AE14" s="222">
        <v>10000</v>
      </c>
      <c r="AF14" s="28"/>
      <c r="AG14" s="69"/>
    </row>
    <row r="15" spans="1:33" s="70" customFormat="1" ht="33.75" customHeight="1">
      <c r="A15" s="151">
        <v>3</v>
      </c>
      <c r="B15" s="157">
        <v>318</v>
      </c>
      <c r="C15" s="157"/>
      <c r="D15" s="154">
        <v>10080582</v>
      </c>
      <c r="E15" s="155" t="s">
        <v>51</v>
      </c>
      <c r="F15" s="155" t="s">
        <v>77</v>
      </c>
      <c r="G15" s="157" t="s">
        <v>25</v>
      </c>
      <c r="H15" s="157" t="s">
        <v>250</v>
      </c>
      <c r="I15" s="168" t="s">
        <v>376</v>
      </c>
      <c r="J15" s="168" t="s">
        <v>313</v>
      </c>
      <c r="K15" s="154" t="s">
        <v>48</v>
      </c>
      <c r="L15" s="171" t="s">
        <v>149</v>
      </c>
      <c r="M15" s="154" t="s">
        <v>113</v>
      </c>
      <c r="N15" s="154" t="s">
        <v>35</v>
      </c>
      <c r="O15" s="168" t="s">
        <v>314</v>
      </c>
      <c r="P15" s="249">
        <v>69.75</v>
      </c>
      <c r="Q15" s="249">
        <v>75</v>
      </c>
      <c r="R15" s="221">
        <f t="shared" si="0"/>
        <v>72.375</v>
      </c>
      <c r="S15" s="248">
        <f t="shared" si="1"/>
        <v>3</v>
      </c>
      <c r="T15" s="249">
        <v>70.75</v>
      </c>
      <c r="U15" s="249">
        <v>77</v>
      </c>
      <c r="V15" s="221">
        <f t="shared" si="2"/>
        <v>73.875</v>
      </c>
      <c r="W15" s="248">
        <f t="shared" si="3"/>
        <v>1</v>
      </c>
      <c r="X15" s="249">
        <v>70.25</v>
      </c>
      <c r="Y15" s="249">
        <v>76</v>
      </c>
      <c r="Z15" s="221">
        <f t="shared" si="4"/>
        <v>73.125</v>
      </c>
      <c r="AA15" s="248">
        <f t="shared" si="5"/>
        <v>4</v>
      </c>
      <c r="AB15" s="249">
        <f t="shared" si="6"/>
        <v>70.25</v>
      </c>
      <c r="AC15" s="249">
        <f t="shared" si="7"/>
        <v>76</v>
      </c>
      <c r="AD15" s="221">
        <f t="shared" si="8"/>
        <v>73.125</v>
      </c>
      <c r="AE15" s="222">
        <v>8000</v>
      </c>
      <c r="AF15" s="28"/>
      <c r="AG15" s="69"/>
    </row>
    <row r="16" spans="1:33" s="70" customFormat="1" ht="33.75" customHeight="1">
      <c r="A16" s="151">
        <v>4</v>
      </c>
      <c r="B16" s="157">
        <v>317</v>
      </c>
      <c r="C16" s="157"/>
      <c r="D16" s="173">
        <v>10102021</v>
      </c>
      <c r="E16" s="174" t="s">
        <v>406</v>
      </c>
      <c r="F16" s="174" t="s">
        <v>445</v>
      </c>
      <c r="G16" s="157" t="s">
        <v>214</v>
      </c>
      <c r="H16" s="173" t="s">
        <v>298</v>
      </c>
      <c r="I16" s="169" t="s">
        <v>407</v>
      </c>
      <c r="J16" s="220" t="s">
        <v>299</v>
      </c>
      <c r="K16" s="160" t="s">
        <v>300</v>
      </c>
      <c r="L16" s="160" t="s">
        <v>150</v>
      </c>
      <c r="M16" s="160" t="s">
        <v>270</v>
      </c>
      <c r="N16" s="171" t="s">
        <v>208</v>
      </c>
      <c r="O16" s="175" t="s">
        <v>301</v>
      </c>
      <c r="P16" s="249">
        <v>69</v>
      </c>
      <c r="Q16" s="249">
        <v>72</v>
      </c>
      <c r="R16" s="221">
        <f t="shared" si="0"/>
        <v>70.5</v>
      </c>
      <c r="S16" s="248">
        <f t="shared" si="1"/>
        <v>4</v>
      </c>
      <c r="T16" s="249">
        <v>70</v>
      </c>
      <c r="U16" s="249">
        <v>73</v>
      </c>
      <c r="V16" s="221">
        <f t="shared" si="2"/>
        <v>71.5</v>
      </c>
      <c r="W16" s="248">
        <f t="shared" si="3"/>
        <v>3</v>
      </c>
      <c r="X16" s="249">
        <v>71.25</v>
      </c>
      <c r="Y16" s="249">
        <v>77</v>
      </c>
      <c r="Z16" s="221">
        <f t="shared" si="4"/>
        <v>74.125</v>
      </c>
      <c r="AA16" s="248">
        <f t="shared" si="5"/>
        <v>3</v>
      </c>
      <c r="AB16" s="249">
        <f t="shared" si="6"/>
        <v>70.08333333333333</v>
      </c>
      <c r="AC16" s="249">
        <f t="shared" si="7"/>
        <v>74</v>
      </c>
      <c r="AD16" s="221">
        <f t="shared" si="8"/>
        <v>72.04166666666666</v>
      </c>
      <c r="AE16" s="222">
        <v>6000</v>
      </c>
      <c r="AF16" s="28"/>
      <c r="AG16" s="69"/>
    </row>
    <row r="17" spans="1:34" s="70" customFormat="1" ht="33.75" customHeight="1">
      <c r="A17" s="151">
        <v>5</v>
      </c>
      <c r="B17" s="157">
        <v>311</v>
      </c>
      <c r="C17" s="157"/>
      <c r="D17" s="154">
        <v>10080896</v>
      </c>
      <c r="E17" s="155" t="s">
        <v>400</v>
      </c>
      <c r="F17" s="155" t="s">
        <v>444</v>
      </c>
      <c r="G17" s="157" t="s">
        <v>214</v>
      </c>
      <c r="H17" s="157" t="s">
        <v>403</v>
      </c>
      <c r="I17" s="168" t="s">
        <v>404</v>
      </c>
      <c r="J17" s="220" t="s">
        <v>248</v>
      </c>
      <c r="K17" s="154" t="s">
        <v>70</v>
      </c>
      <c r="L17" s="154" t="s">
        <v>88</v>
      </c>
      <c r="M17" s="154" t="s">
        <v>151</v>
      </c>
      <c r="N17" s="154" t="s">
        <v>35</v>
      </c>
      <c r="O17" s="168" t="s">
        <v>226</v>
      </c>
      <c r="P17" s="249">
        <v>66</v>
      </c>
      <c r="Q17" s="249">
        <v>71</v>
      </c>
      <c r="R17" s="221">
        <f t="shared" si="0"/>
        <v>68.5</v>
      </c>
      <c r="S17" s="248">
        <f t="shared" si="1"/>
        <v>8</v>
      </c>
      <c r="T17" s="249">
        <v>68.5</v>
      </c>
      <c r="U17" s="249">
        <v>72</v>
      </c>
      <c r="V17" s="221">
        <f t="shared" si="2"/>
        <v>70.25</v>
      </c>
      <c r="W17" s="248">
        <f t="shared" si="3"/>
        <v>5</v>
      </c>
      <c r="X17" s="249">
        <v>68.75</v>
      </c>
      <c r="Y17" s="249">
        <v>74</v>
      </c>
      <c r="Z17" s="221">
        <f t="shared" si="4"/>
        <v>71.375</v>
      </c>
      <c r="AA17" s="248">
        <f t="shared" si="5"/>
        <v>6</v>
      </c>
      <c r="AB17" s="249">
        <f t="shared" si="6"/>
        <v>67.75</v>
      </c>
      <c r="AC17" s="249">
        <f t="shared" si="7"/>
        <v>72.33333333333333</v>
      </c>
      <c r="AD17" s="221">
        <f t="shared" si="8"/>
        <v>70.04166666666666</v>
      </c>
      <c r="AE17" s="222">
        <v>3000</v>
      </c>
      <c r="AF17" s="71"/>
      <c r="AG17" s="69"/>
      <c r="AH17" s="9"/>
    </row>
    <row r="18" spans="1:33" s="70" customFormat="1" ht="33.75" customHeight="1">
      <c r="A18" s="151">
        <v>6</v>
      </c>
      <c r="B18" s="157">
        <v>312</v>
      </c>
      <c r="C18" s="157"/>
      <c r="D18" s="173">
        <v>10117860</v>
      </c>
      <c r="E18" s="174" t="s">
        <v>409</v>
      </c>
      <c r="F18" s="174" t="s">
        <v>446</v>
      </c>
      <c r="G18" s="173" t="s">
        <v>214</v>
      </c>
      <c r="H18" s="160" t="s">
        <v>247</v>
      </c>
      <c r="I18" s="169" t="s">
        <v>516</v>
      </c>
      <c r="J18" s="220" t="s">
        <v>248</v>
      </c>
      <c r="K18" s="160" t="s">
        <v>203</v>
      </c>
      <c r="L18" s="160" t="s">
        <v>150</v>
      </c>
      <c r="M18" s="160" t="s">
        <v>38</v>
      </c>
      <c r="N18" s="171" t="s">
        <v>208</v>
      </c>
      <c r="O18" s="175" t="s">
        <v>249</v>
      </c>
      <c r="P18" s="249">
        <v>68.25</v>
      </c>
      <c r="Q18" s="249">
        <v>72</v>
      </c>
      <c r="R18" s="221">
        <f t="shared" si="0"/>
        <v>70.125</v>
      </c>
      <c r="S18" s="248">
        <f t="shared" si="1"/>
        <v>5</v>
      </c>
      <c r="T18" s="249">
        <v>67.25</v>
      </c>
      <c r="U18" s="249">
        <v>68</v>
      </c>
      <c r="V18" s="221">
        <f t="shared" si="2"/>
        <v>67.625</v>
      </c>
      <c r="W18" s="248">
        <f t="shared" si="3"/>
        <v>7</v>
      </c>
      <c r="X18" s="249">
        <v>68.5</v>
      </c>
      <c r="Y18" s="249">
        <v>73</v>
      </c>
      <c r="Z18" s="221">
        <f t="shared" si="4"/>
        <v>70.75</v>
      </c>
      <c r="AA18" s="248">
        <f t="shared" si="5"/>
        <v>7</v>
      </c>
      <c r="AB18" s="249">
        <f t="shared" si="6"/>
        <v>68</v>
      </c>
      <c r="AC18" s="249">
        <f t="shared" si="7"/>
        <v>71</v>
      </c>
      <c r="AD18" s="221">
        <f t="shared" si="8"/>
        <v>69.5</v>
      </c>
      <c r="AE18" s="222"/>
      <c r="AF18" s="71"/>
      <c r="AG18" s="69"/>
    </row>
    <row r="19" spans="1:34" s="70" customFormat="1" ht="33.75" customHeight="1">
      <c r="A19" s="151">
        <v>7</v>
      </c>
      <c r="B19" s="157">
        <v>310</v>
      </c>
      <c r="C19" s="157"/>
      <c r="D19" s="173">
        <v>10127835</v>
      </c>
      <c r="E19" s="174" t="s">
        <v>24</v>
      </c>
      <c r="F19" s="174" t="s">
        <v>379</v>
      </c>
      <c r="G19" s="173" t="s">
        <v>25</v>
      </c>
      <c r="H19" s="160" t="s">
        <v>251</v>
      </c>
      <c r="I19" s="169" t="s">
        <v>380</v>
      </c>
      <c r="J19" s="170" t="s">
        <v>252</v>
      </c>
      <c r="K19" s="160" t="s">
        <v>348</v>
      </c>
      <c r="L19" s="160" t="s">
        <v>154</v>
      </c>
      <c r="M19" s="160" t="s">
        <v>34</v>
      </c>
      <c r="N19" s="160" t="s">
        <v>39</v>
      </c>
      <c r="O19" s="175" t="s">
        <v>253</v>
      </c>
      <c r="P19" s="249">
        <v>67.5</v>
      </c>
      <c r="Q19" s="249">
        <v>72</v>
      </c>
      <c r="R19" s="221">
        <f t="shared" si="0"/>
        <v>69.75</v>
      </c>
      <c r="S19" s="248">
        <f t="shared" si="1"/>
        <v>7</v>
      </c>
      <c r="T19" s="249">
        <v>68.5</v>
      </c>
      <c r="U19" s="249">
        <v>70</v>
      </c>
      <c r="V19" s="221">
        <f t="shared" si="2"/>
        <v>69.25</v>
      </c>
      <c r="W19" s="248">
        <f t="shared" si="3"/>
        <v>6</v>
      </c>
      <c r="X19" s="249">
        <v>67.25</v>
      </c>
      <c r="Y19" s="249">
        <v>70</v>
      </c>
      <c r="Z19" s="221">
        <f t="shared" si="4"/>
        <v>68.625</v>
      </c>
      <c r="AA19" s="248">
        <f t="shared" si="5"/>
        <v>8</v>
      </c>
      <c r="AB19" s="249">
        <f t="shared" si="6"/>
        <v>67.75</v>
      </c>
      <c r="AC19" s="249">
        <f t="shared" si="7"/>
        <v>70.66666666666667</v>
      </c>
      <c r="AD19" s="221">
        <f t="shared" si="8"/>
        <v>69.20833333333334</v>
      </c>
      <c r="AE19" s="222"/>
      <c r="AF19" s="71"/>
      <c r="AG19" s="69"/>
      <c r="AH19" s="9"/>
    </row>
    <row r="20" spans="1:34" s="70" customFormat="1" ht="33.75" customHeight="1">
      <c r="A20" s="151">
        <v>8</v>
      </c>
      <c r="B20" s="157">
        <v>300</v>
      </c>
      <c r="C20" s="157"/>
      <c r="D20" s="173" t="s">
        <v>293</v>
      </c>
      <c r="E20" s="175" t="s">
        <v>384</v>
      </c>
      <c r="F20" s="170" t="s">
        <v>448</v>
      </c>
      <c r="G20" s="173" t="s">
        <v>25</v>
      </c>
      <c r="H20" s="160" t="s">
        <v>294</v>
      </c>
      <c r="I20" s="169" t="s">
        <v>385</v>
      </c>
      <c r="J20" s="175" t="s">
        <v>295</v>
      </c>
      <c r="K20" s="160" t="s">
        <v>296</v>
      </c>
      <c r="L20" s="160" t="s">
        <v>42</v>
      </c>
      <c r="M20" s="160" t="s">
        <v>116</v>
      </c>
      <c r="N20" s="160" t="s">
        <v>215</v>
      </c>
      <c r="O20" s="175" t="s">
        <v>297</v>
      </c>
      <c r="P20" s="249">
        <v>68.75</v>
      </c>
      <c r="Q20" s="249">
        <v>71</v>
      </c>
      <c r="R20" s="221">
        <f t="shared" si="0"/>
        <v>69.875</v>
      </c>
      <c r="S20" s="248">
        <f t="shared" si="1"/>
        <v>6</v>
      </c>
      <c r="T20" s="249">
        <v>66.75</v>
      </c>
      <c r="U20" s="249">
        <v>65</v>
      </c>
      <c r="V20" s="221">
        <f t="shared" si="2"/>
        <v>65.875</v>
      </c>
      <c r="W20" s="248">
        <f t="shared" si="3"/>
        <v>9</v>
      </c>
      <c r="X20" s="249">
        <v>70.5</v>
      </c>
      <c r="Y20" s="249">
        <v>73</v>
      </c>
      <c r="Z20" s="221">
        <f t="shared" si="4"/>
        <v>71.75</v>
      </c>
      <c r="AA20" s="248">
        <f t="shared" si="5"/>
        <v>5</v>
      </c>
      <c r="AB20" s="249">
        <f t="shared" si="6"/>
        <v>68.66666666666667</v>
      </c>
      <c r="AC20" s="249">
        <f t="shared" si="7"/>
        <v>69.66666666666667</v>
      </c>
      <c r="AD20" s="221">
        <f t="shared" si="8"/>
        <v>69.16666666666667</v>
      </c>
      <c r="AE20" s="222"/>
      <c r="AF20" s="28"/>
      <c r="AG20" s="69"/>
      <c r="AH20" s="9"/>
    </row>
    <row r="21" spans="1:33" s="70" customFormat="1" ht="33.75" customHeight="1">
      <c r="A21" s="151">
        <v>9</v>
      </c>
      <c r="B21" s="157">
        <v>305</v>
      </c>
      <c r="C21" s="157"/>
      <c r="D21" s="173">
        <v>10144226</v>
      </c>
      <c r="E21" s="174" t="s">
        <v>381</v>
      </c>
      <c r="F21" s="174" t="s">
        <v>382</v>
      </c>
      <c r="G21" s="173" t="s">
        <v>25</v>
      </c>
      <c r="H21" s="160" t="s">
        <v>346</v>
      </c>
      <c r="I21" s="169" t="s">
        <v>383</v>
      </c>
      <c r="J21" s="170" t="s">
        <v>347</v>
      </c>
      <c r="K21" s="160" t="s">
        <v>350</v>
      </c>
      <c r="L21" s="171" t="s">
        <v>149</v>
      </c>
      <c r="M21" s="154" t="s">
        <v>69</v>
      </c>
      <c r="N21" s="160" t="s">
        <v>39</v>
      </c>
      <c r="O21" s="175" t="s">
        <v>349</v>
      </c>
      <c r="P21" s="249">
        <v>63</v>
      </c>
      <c r="Q21" s="249">
        <v>67</v>
      </c>
      <c r="R21" s="221">
        <f t="shared" si="0"/>
        <v>65</v>
      </c>
      <c r="S21" s="248">
        <f t="shared" si="1"/>
        <v>9</v>
      </c>
      <c r="T21" s="249">
        <v>65.5</v>
      </c>
      <c r="U21" s="249">
        <v>68</v>
      </c>
      <c r="V21" s="221">
        <f t="shared" si="2"/>
        <v>66.75</v>
      </c>
      <c r="W21" s="248">
        <f t="shared" si="3"/>
        <v>8</v>
      </c>
      <c r="X21" s="249">
        <v>66.25</v>
      </c>
      <c r="Y21" s="249">
        <v>70</v>
      </c>
      <c r="Z21" s="221">
        <f t="shared" si="4"/>
        <v>68.125</v>
      </c>
      <c r="AA21" s="248">
        <f t="shared" si="5"/>
        <v>9</v>
      </c>
      <c r="AB21" s="249">
        <f t="shared" si="6"/>
        <v>64.91666666666667</v>
      </c>
      <c r="AC21" s="249">
        <f t="shared" si="7"/>
        <v>68.33333333333333</v>
      </c>
      <c r="AD21" s="221">
        <f t="shared" si="8"/>
        <v>66.625</v>
      </c>
      <c r="AE21" s="222"/>
      <c r="AF21" s="28"/>
      <c r="AG21" s="72"/>
    </row>
    <row r="22" spans="1:34" s="70" customFormat="1" ht="33.75" customHeight="1">
      <c r="A22" s="151">
        <v>10</v>
      </c>
      <c r="B22" s="157">
        <v>315</v>
      </c>
      <c r="C22" s="157"/>
      <c r="D22" s="158" t="s">
        <v>475</v>
      </c>
      <c r="E22" s="155" t="s">
        <v>98</v>
      </c>
      <c r="F22" s="156" t="s">
        <v>99</v>
      </c>
      <c r="G22" s="157" t="s">
        <v>25</v>
      </c>
      <c r="H22" s="154" t="s">
        <v>474</v>
      </c>
      <c r="I22" s="156" t="s">
        <v>100</v>
      </c>
      <c r="J22" s="168" t="s">
        <v>101</v>
      </c>
      <c r="K22" s="154" t="s">
        <v>70</v>
      </c>
      <c r="L22" s="154" t="s">
        <v>88</v>
      </c>
      <c r="M22" s="154" t="s">
        <v>102</v>
      </c>
      <c r="N22" s="154" t="s">
        <v>68</v>
      </c>
      <c r="O22" s="168" t="s">
        <v>103</v>
      </c>
      <c r="P22" s="249">
        <v>62.25</v>
      </c>
      <c r="Q22" s="249">
        <v>63</v>
      </c>
      <c r="R22" s="221">
        <f t="shared" si="0"/>
        <v>62.625</v>
      </c>
      <c r="S22" s="248">
        <f t="shared" si="1"/>
        <v>10</v>
      </c>
      <c r="T22" s="249">
        <v>59.25</v>
      </c>
      <c r="U22" s="249">
        <v>59</v>
      </c>
      <c r="V22" s="221">
        <f t="shared" si="2"/>
        <v>59.125</v>
      </c>
      <c r="W22" s="248">
        <f t="shared" si="3"/>
        <v>10</v>
      </c>
      <c r="X22" s="249">
        <v>59.5</v>
      </c>
      <c r="Y22" s="249">
        <v>66</v>
      </c>
      <c r="Z22" s="221">
        <f t="shared" si="4"/>
        <v>62.75</v>
      </c>
      <c r="AA22" s="248">
        <f t="shared" si="5"/>
        <v>10</v>
      </c>
      <c r="AB22" s="249">
        <f t="shared" si="6"/>
        <v>60.333333333333336</v>
      </c>
      <c r="AC22" s="249">
        <f t="shared" si="7"/>
        <v>62.666666666666664</v>
      </c>
      <c r="AD22" s="221">
        <f t="shared" si="8"/>
        <v>61.5</v>
      </c>
      <c r="AE22" s="222"/>
      <c r="AF22" s="28"/>
      <c r="AG22" s="69"/>
      <c r="AH22" s="9"/>
    </row>
    <row r="23" spans="1:33" s="70" customFormat="1" ht="33.75" customHeight="1">
      <c r="A23" s="151">
        <v>11</v>
      </c>
      <c r="B23" s="157">
        <v>313</v>
      </c>
      <c r="C23" s="157"/>
      <c r="D23" s="154">
        <v>10117397</v>
      </c>
      <c r="E23" s="155" t="s">
        <v>24</v>
      </c>
      <c r="F23" s="155" t="s">
        <v>451</v>
      </c>
      <c r="G23" s="157" t="s">
        <v>25</v>
      </c>
      <c r="H23" s="154" t="s">
        <v>326</v>
      </c>
      <c r="I23" s="156" t="s">
        <v>472</v>
      </c>
      <c r="J23" s="159" t="s">
        <v>327</v>
      </c>
      <c r="K23" s="154" t="s">
        <v>146</v>
      </c>
      <c r="L23" s="154" t="s">
        <v>27</v>
      </c>
      <c r="M23" s="154" t="s">
        <v>38</v>
      </c>
      <c r="N23" s="154" t="s">
        <v>71</v>
      </c>
      <c r="O23" s="168" t="s">
        <v>398</v>
      </c>
      <c r="P23" s="249">
        <v>57</v>
      </c>
      <c r="Q23" s="249">
        <v>62</v>
      </c>
      <c r="R23" s="221">
        <f t="shared" si="0"/>
        <v>59.5</v>
      </c>
      <c r="S23" s="248">
        <f t="shared" si="1"/>
        <v>11</v>
      </c>
      <c r="T23" s="249">
        <v>57.25</v>
      </c>
      <c r="U23" s="249">
        <v>58</v>
      </c>
      <c r="V23" s="221">
        <f t="shared" si="2"/>
        <v>57.625</v>
      </c>
      <c r="W23" s="248">
        <f t="shared" si="3"/>
        <v>11</v>
      </c>
      <c r="X23" s="249">
        <v>59.5</v>
      </c>
      <c r="Y23" s="249">
        <v>62</v>
      </c>
      <c r="Z23" s="221">
        <f t="shared" si="4"/>
        <v>60.75</v>
      </c>
      <c r="AA23" s="248">
        <f t="shared" si="5"/>
        <v>11</v>
      </c>
      <c r="AB23" s="249">
        <f t="shared" si="6"/>
        <v>57.916666666666664</v>
      </c>
      <c r="AC23" s="249">
        <f t="shared" si="7"/>
        <v>60.666666666666664</v>
      </c>
      <c r="AD23" s="221">
        <f t="shared" si="8"/>
        <v>59.291666666666664</v>
      </c>
      <c r="AE23" s="222"/>
      <c r="AF23" s="28"/>
      <c r="AG23" s="69"/>
    </row>
    <row r="24" spans="1:33" s="70" customFormat="1" ht="19.5" customHeight="1">
      <c r="A24" s="78"/>
      <c r="B24" s="78"/>
      <c r="C24" s="78"/>
      <c r="D24" s="73"/>
      <c r="E24" s="78"/>
      <c r="F24" s="78"/>
      <c r="G24" s="74"/>
      <c r="H24" s="79" t="s">
        <v>148</v>
      </c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F24" s="75"/>
      <c r="AG24" s="75"/>
    </row>
    <row r="25" spans="1:15" ht="19.5">
      <c r="A25" s="80" t="s">
        <v>188</v>
      </c>
      <c r="B25" s="76"/>
      <c r="C25" s="76"/>
      <c r="D25" s="1"/>
      <c r="E25" s="76"/>
      <c r="F25" s="76"/>
      <c r="G25" s="1"/>
      <c r="H25" s="1"/>
      <c r="I25" s="1"/>
      <c r="J25" s="1"/>
      <c r="K25" s="280"/>
      <c r="L25" s="280"/>
      <c r="M25" s="280"/>
      <c r="N25" s="280"/>
      <c r="O25" s="280"/>
    </row>
  </sheetData>
  <sheetProtection/>
  <mergeCells count="30">
    <mergeCell ref="K25:O25"/>
    <mergeCell ref="G6:K6"/>
    <mergeCell ref="G7:K7"/>
    <mergeCell ref="G8:K8"/>
    <mergeCell ref="T11:W11"/>
    <mergeCell ref="X11:AA11"/>
    <mergeCell ref="AB11:AC11"/>
    <mergeCell ref="AD11:AD12"/>
    <mergeCell ref="AE11:AE12"/>
    <mergeCell ref="L11:L12"/>
    <mergeCell ref="M11:M12"/>
    <mergeCell ref="N11:N12"/>
    <mergeCell ref="O11:O12"/>
    <mergeCell ref="P11:S11"/>
    <mergeCell ref="F11:F12"/>
    <mergeCell ref="G11:G12"/>
    <mergeCell ref="H11:H12"/>
    <mergeCell ref="I11:I12"/>
    <mergeCell ref="J11:J12"/>
    <mergeCell ref="K11:K12"/>
    <mergeCell ref="A1:AE1"/>
    <mergeCell ref="A2:AE2"/>
    <mergeCell ref="A4:AE4"/>
    <mergeCell ref="A5:AE5"/>
    <mergeCell ref="AD10:AE10"/>
    <mergeCell ref="A11:A12"/>
    <mergeCell ref="B11:B12"/>
    <mergeCell ref="C11:C12"/>
    <mergeCell ref="D11:D12"/>
    <mergeCell ref="E11:E12"/>
  </mergeCells>
  <printOptions/>
  <pageMargins left="0.25" right="0.25" top="0.75" bottom="0.75" header="0.3" footer="0.3"/>
  <pageSetup fitToHeight="0" fitToWidth="1" horizontalDpi="600" verticalDpi="600" orientation="landscape" paperSize="9" scale="5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2"/>
  <sheetViews>
    <sheetView view="pageBreakPreview" zoomScale="75" zoomScaleNormal="75" zoomScaleSheetLayoutView="75" zoomScalePageLayoutView="0" workbookViewId="0" topLeftCell="J1">
      <selection activeCell="AM18" sqref="AM18"/>
    </sheetView>
  </sheetViews>
  <sheetFormatPr defaultColWidth="9.00390625" defaultRowHeight="12.75"/>
  <cols>
    <col min="1" max="1" width="4.625" style="51" customWidth="1"/>
    <col min="2" max="2" width="5.00390625" style="51" customWidth="1"/>
    <col min="3" max="3" width="6.125" style="51" hidden="1" customWidth="1"/>
    <col min="4" max="4" width="13.25390625" style="51" hidden="1" customWidth="1"/>
    <col min="5" max="5" width="11.125" style="51" customWidth="1"/>
    <col min="6" max="6" width="16.125" style="51" customWidth="1"/>
    <col min="7" max="7" width="5.125" style="51" customWidth="1"/>
    <col min="8" max="8" width="14.00390625" style="51" hidden="1" customWidth="1"/>
    <col min="9" max="9" width="15.75390625" style="51" customWidth="1"/>
    <col min="10" max="10" width="15.25390625" style="51" customWidth="1"/>
    <col min="11" max="11" width="11.75390625" style="51" customWidth="1"/>
    <col min="12" max="12" width="11.625" style="51" customWidth="1"/>
    <col min="13" max="13" width="7.25390625" style="51" customWidth="1"/>
    <col min="14" max="14" width="9.625" style="51" customWidth="1"/>
    <col min="15" max="15" width="11.00390625" style="51" customWidth="1"/>
    <col min="16" max="17" width="8.25390625" style="51" customWidth="1"/>
    <col min="18" max="18" width="8.625" style="51" customWidth="1"/>
    <col min="19" max="19" width="3.75390625" style="51" customWidth="1"/>
    <col min="20" max="21" width="8.625" style="51" customWidth="1"/>
    <col min="22" max="22" width="8.375" style="51" customWidth="1"/>
    <col min="23" max="23" width="3.75390625" style="51" customWidth="1"/>
    <col min="24" max="25" width="8.75390625" style="51" customWidth="1"/>
    <col min="26" max="26" width="8.375" style="51" customWidth="1"/>
    <col min="27" max="27" width="3.75390625" style="51" customWidth="1"/>
    <col min="28" max="30" width="8.375" style="51" customWidth="1"/>
    <col min="31" max="31" width="3.75390625" style="51" customWidth="1"/>
    <col min="32" max="33" width="8.25390625" style="51" customWidth="1"/>
    <col min="34" max="34" width="8.375" style="51" customWidth="1"/>
    <col min="35" max="35" width="3.75390625" style="51" customWidth="1"/>
    <col min="36" max="37" width="8.625" style="51" customWidth="1"/>
    <col min="38" max="38" width="11.875" style="51" bestFit="1" customWidth="1"/>
    <col min="39" max="39" width="9.125" style="51" customWidth="1"/>
    <col min="40" max="40" width="28.25390625" style="54" customWidth="1"/>
    <col min="41" max="41" width="11.00390625" style="54" customWidth="1"/>
    <col min="42" max="16384" width="9.125" style="51" customWidth="1"/>
  </cols>
  <sheetData>
    <row r="1" spans="1:55" ht="29.25" customHeight="1">
      <c r="A1" s="263" t="s">
        <v>89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49"/>
      <c r="AO1" s="49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</row>
    <row r="2" spans="1:55" ht="33.75" customHeight="1">
      <c r="A2" s="263" t="s">
        <v>164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49"/>
      <c r="AO2" s="49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</row>
    <row r="3" spans="1:55" ht="16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49"/>
      <c r="AO3" s="49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</row>
    <row r="4" spans="1:41" s="53" customFormat="1" ht="24" customHeight="1">
      <c r="A4" s="273" t="s">
        <v>590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52"/>
      <c r="AO4" s="52"/>
    </row>
    <row r="5" spans="1:39" ht="18.75" customHeight="1">
      <c r="A5" s="274" t="s">
        <v>172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</row>
    <row r="6" spans="4:41" ht="15" customHeight="1">
      <c r="D6" s="55"/>
      <c r="F6" s="56" t="s">
        <v>173</v>
      </c>
      <c r="G6" s="275" t="s">
        <v>539</v>
      </c>
      <c r="H6" s="275"/>
      <c r="I6" s="275"/>
      <c r="J6" s="275"/>
      <c r="K6" s="275"/>
      <c r="L6" s="233"/>
      <c r="M6" s="275" t="s">
        <v>587</v>
      </c>
      <c r="N6" s="275"/>
      <c r="O6" s="275"/>
      <c r="P6" s="275"/>
      <c r="Q6" s="275"/>
      <c r="R6" s="275"/>
      <c r="S6" s="275"/>
      <c r="AO6" s="57"/>
    </row>
    <row r="7" spans="1:41" s="59" customFormat="1" ht="20.25" customHeight="1">
      <c r="A7" s="58"/>
      <c r="D7" s="55"/>
      <c r="F7" s="55"/>
      <c r="G7" s="275" t="s">
        <v>561</v>
      </c>
      <c r="H7" s="275"/>
      <c r="I7" s="275"/>
      <c r="J7" s="275"/>
      <c r="K7" s="275"/>
      <c r="L7" s="234"/>
      <c r="M7" s="275" t="s">
        <v>558</v>
      </c>
      <c r="N7" s="275"/>
      <c r="O7" s="275"/>
      <c r="P7" s="275"/>
      <c r="Q7" s="275"/>
      <c r="R7" s="247"/>
      <c r="S7" s="61"/>
      <c r="T7" s="61"/>
      <c r="U7" s="247"/>
      <c r="V7" s="247"/>
      <c r="W7" s="61"/>
      <c r="X7" s="61"/>
      <c r="Y7" s="247"/>
      <c r="Z7" s="247"/>
      <c r="AA7" s="61"/>
      <c r="AB7" s="61"/>
      <c r="AC7" s="247"/>
      <c r="AD7" s="247"/>
      <c r="AE7" s="61"/>
      <c r="AF7" s="61"/>
      <c r="AG7" s="247"/>
      <c r="AH7" s="247"/>
      <c r="AI7" s="61"/>
      <c r="AN7" s="62"/>
      <c r="AO7" s="57"/>
    </row>
    <row r="8" spans="12:41" s="59" customFormat="1" ht="20.25" customHeight="1">
      <c r="L8" s="234"/>
      <c r="M8" s="275" t="s">
        <v>508</v>
      </c>
      <c r="N8" s="275"/>
      <c r="O8" s="275"/>
      <c r="P8" s="275"/>
      <c r="Q8" s="275"/>
      <c r="R8" s="247"/>
      <c r="S8" s="61"/>
      <c r="T8" s="61"/>
      <c r="U8" s="247"/>
      <c r="V8" s="247"/>
      <c r="W8" s="61"/>
      <c r="X8" s="61"/>
      <c r="Y8" s="247"/>
      <c r="Z8" s="247"/>
      <c r="AA8" s="61"/>
      <c r="AB8" s="61"/>
      <c r="AC8" s="247"/>
      <c r="AD8" s="247"/>
      <c r="AE8" s="61"/>
      <c r="AF8" s="61"/>
      <c r="AG8" s="247"/>
      <c r="AH8" s="247"/>
      <c r="AI8" s="61"/>
      <c r="AN8" s="54"/>
      <c r="AO8" s="57"/>
    </row>
    <row r="9" spans="7:41" s="59" customFormat="1" ht="20.25" customHeight="1">
      <c r="G9" s="60"/>
      <c r="H9" s="63"/>
      <c r="I9" s="63"/>
      <c r="J9" s="63"/>
      <c r="K9" s="63"/>
      <c r="L9" s="60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N9" s="62"/>
      <c r="AO9" s="57"/>
    </row>
    <row r="10" spans="1:41" s="68" customFormat="1" ht="15" customHeight="1">
      <c r="A10" s="16" t="s">
        <v>7</v>
      </c>
      <c r="B10" s="64"/>
      <c r="C10" s="64"/>
      <c r="D10" s="64"/>
      <c r="E10" s="64"/>
      <c r="F10" s="64"/>
      <c r="G10" s="65"/>
      <c r="H10" s="66"/>
      <c r="I10" s="67"/>
      <c r="J10" s="67"/>
      <c r="K10" s="65"/>
      <c r="L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77"/>
      <c r="AK10" s="77"/>
      <c r="AL10" s="276" t="s">
        <v>586</v>
      </c>
      <c r="AM10" s="276"/>
      <c r="AN10" s="6"/>
      <c r="AO10" s="57"/>
    </row>
    <row r="11" spans="1:41" ht="24.75" customHeight="1">
      <c r="A11" s="269" t="s">
        <v>187</v>
      </c>
      <c r="B11" s="259" t="s">
        <v>9</v>
      </c>
      <c r="C11" s="259" t="s">
        <v>10</v>
      </c>
      <c r="D11" s="259" t="s">
        <v>11</v>
      </c>
      <c r="E11" s="259" t="s">
        <v>12</v>
      </c>
      <c r="F11" s="258" t="s">
        <v>13</v>
      </c>
      <c r="G11" s="259" t="s">
        <v>14</v>
      </c>
      <c r="H11" s="259" t="s">
        <v>15</v>
      </c>
      <c r="I11" s="258" t="s">
        <v>174</v>
      </c>
      <c r="J11" s="258" t="s">
        <v>17</v>
      </c>
      <c r="K11" s="258" t="s">
        <v>18</v>
      </c>
      <c r="L11" s="258" t="s">
        <v>19</v>
      </c>
      <c r="M11" s="258" t="s">
        <v>20</v>
      </c>
      <c r="N11" s="262" t="s">
        <v>21</v>
      </c>
      <c r="O11" s="258" t="s">
        <v>169</v>
      </c>
      <c r="P11" s="262" t="s">
        <v>175</v>
      </c>
      <c r="Q11" s="262"/>
      <c r="R11" s="262"/>
      <c r="S11" s="262"/>
      <c r="T11" s="262" t="s">
        <v>176</v>
      </c>
      <c r="U11" s="262"/>
      <c r="V11" s="262"/>
      <c r="W11" s="262"/>
      <c r="X11" s="262" t="s">
        <v>177</v>
      </c>
      <c r="Y11" s="262"/>
      <c r="Z11" s="262"/>
      <c r="AA11" s="262"/>
      <c r="AB11" s="262" t="s">
        <v>178</v>
      </c>
      <c r="AC11" s="262"/>
      <c r="AD11" s="262"/>
      <c r="AE11" s="262"/>
      <c r="AF11" s="262" t="s">
        <v>179</v>
      </c>
      <c r="AG11" s="262"/>
      <c r="AH11" s="262"/>
      <c r="AI11" s="262"/>
      <c r="AJ11" s="277" t="s">
        <v>583</v>
      </c>
      <c r="AK11" s="277"/>
      <c r="AL11" s="277" t="s">
        <v>184</v>
      </c>
      <c r="AM11" s="278" t="s">
        <v>190</v>
      </c>
      <c r="AO11" s="57"/>
    </row>
    <row r="12" spans="1:41" ht="48" customHeight="1">
      <c r="A12" s="269"/>
      <c r="B12" s="259"/>
      <c r="C12" s="259"/>
      <c r="D12" s="259"/>
      <c r="E12" s="259"/>
      <c r="F12" s="258"/>
      <c r="G12" s="259"/>
      <c r="H12" s="259"/>
      <c r="I12" s="262"/>
      <c r="J12" s="258"/>
      <c r="K12" s="258"/>
      <c r="L12" s="258"/>
      <c r="M12" s="258"/>
      <c r="N12" s="262"/>
      <c r="O12" s="258"/>
      <c r="P12" s="182" t="s">
        <v>584</v>
      </c>
      <c r="Q12" s="182" t="s">
        <v>585</v>
      </c>
      <c r="R12" s="182" t="s">
        <v>186</v>
      </c>
      <c r="S12" s="181" t="s">
        <v>187</v>
      </c>
      <c r="T12" s="182" t="s">
        <v>584</v>
      </c>
      <c r="U12" s="182" t="s">
        <v>585</v>
      </c>
      <c r="V12" s="182" t="s">
        <v>186</v>
      </c>
      <c r="W12" s="181" t="s">
        <v>187</v>
      </c>
      <c r="X12" s="182" t="s">
        <v>584</v>
      </c>
      <c r="Y12" s="182" t="s">
        <v>585</v>
      </c>
      <c r="Z12" s="182" t="s">
        <v>186</v>
      </c>
      <c r="AA12" s="181" t="s">
        <v>187</v>
      </c>
      <c r="AB12" s="182" t="s">
        <v>584</v>
      </c>
      <c r="AC12" s="182" t="s">
        <v>585</v>
      </c>
      <c r="AD12" s="182" t="s">
        <v>186</v>
      </c>
      <c r="AE12" s="181" t="s">
        <v>187</v>
      </c>
      <c r="AF12" s="182" t="s">
        <v>584</v>
      </c>
      <c r="AG12" s="182" t="s">
        <v>585</v>
      </c>
      <c r="AH12" s="182" t="s">
        <v>186</v>
      </c>
      <c r="AI12" s="181" t="s">
        <v>187</v>
      </c>
      <c r="AJ12" s="182" t="s">
        <v>584</v>
      </c>
      <c r="AK12" s="182" t="s">
        <v>585</v>
      </c>
      <c r="AL12" s="277"/>
      <c r="AM12" s="278"/>
      <c r="AO12" s="57"/>
    </row>
    <row r="13" spans="1:41" s="70" customFormat="1" ht="33.75" customHeight="1">
      <c r="A13" s="151">
        <v>1</v>
      </c>
      <c r="B13" s="157">
        <v>508</v>
      </c>
      <c r="C13" s="157"/>
      <c r="D13" s="158" t="s">
        <v>368</v>
      </c>
      <c r="E13" s="168" t="s">
        <v>153</v>
      </c>
      <c r="F13" s="156" t="s">
        <v>453</v>
      </c>
      <c r="G13" s="157" t="s">
        <v>25</v>
      </c>
      <c r="H13" s="154" t="s">
        <v>371</v>
      </c>
      <c r="I13" s="156" t="s">
        <v>372</v>
      </c>
      <c r="J13" s="159" t="s">
        <v>373</v>
      </c>
      <c r="K13" s="154" t="s">
        <v>194</v>
      </c>
      <c r="L13" s="154" t="s">
        <v>56</v>
      </c>
      <c r="M13" s="154" t="s">
        <v>236</v>
      </c>
      <c r="N13" s="154" t="s">
        <v>68</v>
      </c>
      <c r="O13" s="175" t="s">
        <v>201</v>
      </c>
      <c r="P13" s="249">
        <v>71.25</v>
      </c>
      <c r="Q13" s="249">
        <v>76</v>
      </c>
      <c r="R13" s="221">
        <f aca="true" t="shared" si="0" ref="R13:R20">(P13+Q13)/2</f>
        <v>73.625</v>
      </c>
      <c r="S13" s="248">
        <f aca="true" t="shared" si="1" ref="S13:S20">RANK(R13,R$13:R$20,0)</f>
        <v>1</v>
      </c>
      <c r="T13" s="249">
        <v>72.5</v>
      </c>
      <c r="U13" s="249">
        <v>74</v>
      </c>
      <c r="V13" s="221">
        <f aca="true" t="shared" si="2" ref="V13:V20">(T13+U13)/2</f>
        <v>73.25</v>
      </c>
      <c r="W13" s="248">
        <f aca="true" t="shared" si="3" ref="W13:W20">RANK(V13,V$13:V$20,0)</f>
        <v>3</v>
      </c>
      <c r="X13" s="249">
        <v>74.25</v>
      </c>
      <c r="Y13" s="249">
        <v>78</v>
      </c>
      <c r="Z13" s="221">
        <f aca="true" t="shared" si="4" ref="Z13:Z20">(X13+Y13)/2</f>
        <v>76.125</v>
      </c>
      <c r="AA13" s="248">
        <f aca="true" t="shared" si="5" ref="AA13:AA20">RANK(Z13,Z$13:Z$20,0)</f>
        <v>1</v>
      </c>
      <c r="AB13" s="249">
        <v>73.75</v>
      </c>
      <c r="AC13" s="249">
        <v>78</v>
      </c>
      <c r="AD13" s="221">
        <f aca="true" t="shared" si="6" ref="AD13:AD20">(AB13+AC13)/2</f>
        <v>75.875</v>
      </c>
      <c r="AE13" s="248">
        <f aca="true" t="shared" si="7" ref="AE13:AE20">RANK(AD13,AD$13:AD$20,0)</f>
        <v>1</v>
      </c>
      <c r="AF13" s="249">
        <v>74.75</v>
      </c>
      <c r="AG13" s="249">
        <v>76</v>
      </c>
      <c r="AH13" s="221">
        <f aca="true" t="shared" si="8" ref="AH13:AH20">(AF13+AG13)/2</f>
        <v>75.375</v>
      </c>
      <c r="AI13" s="248">
        <f aca="true" t="shared" si="9" ref="AI13:AI20">RANK(AH13,AH$13:AH$20,0)</f>
        <v>1</v>
      </c>
      <c r="AJ13" s="249">
        <f aca="true" t="shared" si="10" ref="AJ13:AK20">SUM(P13,T13,X13,AB13,AF13,)/5</f>
        <v>73.3</v>
      </c>
      <c r="AK13" s="249">
        <f t="shared" si="10"/>
        <v>76.4</v>
      </c>
      <c r="AL13" s="221">
        <f aca="true" t="shared" si="11" ref="AL13:AL20">(AJ13+AK13)/2</f>
        <v>74.85</v>
      </c>
      <c r="AM13" s="222">
        <v>13000</v>
      </c>
      <c r="AN13" s="28"/>
      <c r="AO13" s="69"/>
    </row>
    <row r="14" spans="1:42" s="70" customFormat="1" ht="33.75" customHeight="1">
      <c r="A14" s="151">
        <v>2</v>
      </c>
      <c r="B14" s="157">
        <v>510</v>
      </c>
      <c r="C14" s="157"/>
      <c r="D14" s="154">
        <v>10076905</v>
      </c>
      <c r="E14" s="155" t="s">
        <v>105</v>
      </c>
      <c r="F14" s="156" t="s">
        <v>106</v>
      </c>
      <c r="G14" s="157" t="s">
        <v>25</v>
      </c>
      <c r="H14" s="154" t="s">
        <v>279</v>
      </c>
      <c r="I14" s="156" t="s">
        <v>107</v>
      </c>
      <c r="J14" s="168" t="s">
        <v>108</v>
      </c>
      <c r="K14" s="154" t="s">
        <v>48</v>
      </c>
      <c r="L14" s="154" t="s">
        <v>42</v>
      </c>
      <c r="M14" s="154" t="s">
        <v>43</v>
      </c>
      <c r="N14" s="154" t="s">
        <v>68</v>
      </c>
      <c r="O14" s="168" t="s">
        <v>109</v>
      </c>
      <c r="P14" s="249">
        <v>70.75</v>
      </c>
      <c r="Q14" s="249">
        <v>74</v>
      </c>
      <c r="R14" s="221">
        <f t="shared" si="0"/>
        <v>72.375</v>
      </c>
      <c r="S14" s="248">
        <f t="shared" si="1"/>
        <v>2</v>
      </c>
      <c r="T14" s="249">
        <v>71.25</v>
      </c>
      <c r="U14" s="249">
        <v>76</v>
      </c>
      <c r="V14" s="221">
        <f t="shared" si="2"/>
        <v>73.625</v>
      </c>
      <c r="W14" s="248">
        <f t="shared" si="3"/>
        <v>2</v>
      </c>
      <c r="X14" s="249">
        <v>70.25</v>
      </c>
      <c r="Y14" s="249">
        <v>77</v>
      </c>
      <c r="Z14" s="221">
        <f t="shared" si="4"/>
        <v>73.625</v>
      </c>
      <c r="AA14" s="248">
        <f t="shared" si="5"/>
        <v>3</v>
      </c>
      <c r="AB14" s="249">
        <v>71.75</v>
      </c>
      <c r="AC14" s="249">
        <v>77</v>
      </c>
      <c r="AD14" s="221">
        <f t="shared" si="6"/>
        <v>74.375</v>
      </c>
      <c r="AE14" s="248">
        <f t="shared" si="7"/>
        <v>3</v>
      </c>
      <c r="AF14" s="249">
        <v>73.75</v>
      </c>
      <c r="AG14" s="249">
        <v>76</v>
      </c>
      <c r="AH14" s="221">
        <f t="shared" si="8"/>
        <v>74.875</v>
      </c>
      <c r="AI14" s="248">
        <f t="shared" si="9"/>
        <v>3</v>
      </c>
      <c r="AJ14" s="249">
        <f t="shared" si="10"/>
        <v>71.55</v>
      </c>
      <c r="AK14" s="249">
        <f t="shared" si="10"/>
        <v>76</v>
      </c>
      <c r="AL14" s="221">
        <f t="shared" si="11"/>
        <v>73.775</v>
      </c>
      <c r="AM14" s="222">
        <v>10000</v>
      </c>
      <c r="AN14" s="71"/>
      <c r="AO14" s="69"/>
      <c r="AP14" s="9"/>
    </row>
    <row r="15" spans="1:42" s="70" customFormat="1" ht="33.75" customHeight="1">
      <c r="A15" s="151">
        <v>3</v>
      </c>
      <c r="B15" s="157">
        <v>500</v>
      </c>
      <c r="C15" s="157"/>
      <c r="D15" s="154">
        <v>10066992</v>
      </c>
      <c r="E15" s="155" t="s">
        <v>414</v>
      </c>
      <c r="F15" s="155" t="s">
        <v>415</v>
      </c>
      <c r="G15" s="176" t="s">
        <v>214</v>
      </c>
      <c r="H15" s="122" t="s">
        <v>260</v>
      </c>
      <c r="I15" s="178" t="s">
        <v>418</v>
      </c>
      <c r="J15" s="123" t="s">
        <v>278</v>
      </c>
      <c r="K15" s="122" t="s">
        <v>66</v>
      </c>
      <c r="L15" s="122" t="s">
        <v>263</v>
      </c>
      <c r="M15" s="122" t="s">
        <v>38</v>
      </c>
      <c r="N15" s="122" t="s">
        <v>228</v>
      </c>
      <c r="O15" s="123" t="s">
        <v>261</v>
      </c>
      <c r="P15" s="249">
        <v>69.5</v>
      </c>
      <c r="Q15" s="249">
        <v>74</v>
      </c>
      <c r="R15" s="221">
        <f t="shared" si="0"/>
        <v>71.75</v>
      </c>
      <c r="S15" s="248">
        <f t="shared" si="1"/>
        <v>4</v>
      </c>
      <c r="T15" s="249">
        <v>70.75</v>
      </c>
      <c r="U15" s="249">
        <v>73</v>
      </c>
      <c r="V15" s="221">
        <f t="shared" si="2"/>
        <v>71.875</v>
      </c>
      <c r="W15" s="248">
        <f t="shared" si="3"/>
        <v>4</v>
      </c>
      <c r="X15" s="249">
        <v>71.75</v>
      </c>
      <c r="Y15" s="249">
        <v>77</v>
      </c>
      <c r="Z15" s="221">
        <f t="shared" si="4"/>
        <v>74.375</v>
      </c>
      <c r="AA15" s="248">
        <f t="shared" si="5"/>
        <v>2</v>
      </c>
      <c r="AB15" s="249">
        <v>72</v>
      </c>
      <c r="AC15" s="249">
        <v>77</v>
      </c>
      <c r="AD15" s="221">
        <f t="shared" si="6"/>
        <v>74.5</v>
      </c>
      <c r="AE15" s="248">
        <f t="shared" si="7"/>
        <v>2</v>
      </c>
      <c r="AF15" s="249">
        <v>72</v>
      </c>
      <c r="AG15" s="249">
        <v>75</v>
      </c>
      <c r="AH15" s="221">
        <f t="shared" si="8"/>
        <v>73.5</v>
      </c>
      <c r="AI15" s="248">
        <f t="shared" si="9"/>
        <v>4</v>
      </c>
      <c r="AJ15" s="249">
        <f t="shared" si="10"/>
        <v>71.2</v>
      </c>
      <c r="AK15" s="249">
        <f t="shared" si="10"/>
        <v>75.2</v>
      </c>
      <c r="AL15" s="221">
        <f t="shared" si="11"/>
        <v>73.2</v>
      </c>
      <c r="AM15" s="222">
        <v>8000</v>
      </c>
      <c r="AN15" s="71"/>
      <c r="AO15" s="69"/>
      <c r="AP15" s="9"/>
    </row>
    <row r="16" spans="1:41" s="70" customFormat="1" ht="33.75" customHeight="1">
      <c r="A16" s="151">
        <v>4</v>
      </c>
      <c r="B16" s="157">
        <v>503</v>
      </c>
      <c r="C16" s="157"/>
      <c r="D16" s="176">
        <v>10078893</v>
      </c>
      <c r="E16" s="177" t="s">
        <v>158</v>
      </c>
      <c r="F16" s="178" t="s">
        <v>159</v>
      </c>
      <c r="G16" s="176" t="s">
        <v>25</v>
      </c>
      <c r="H16" s="122" t="s">
        <v>258</v>
      </c>
      <c r="I16" s="178" t="s">
        <v>160</v>
      </c>
      <c r="J16" s="123" t="s">
        <v>156</v>
      </c>
      <c r="K16" s="122" t="s">
        <v>70</v>
      </c>
      <c r="L16" s="122" t="s">
        <v>27</v>
      </c>
      <c r="M16" s="122" t="s">
        <v>259</v>
      </c>
      <c r="N16" s="122" t="s">
        <v>39</v>
      </c>
      <c r="O16" s="123" t="s">
        <v>157</v>
      </c>
      <c r="P16" s="249">
        <v>71.25</v>
      </c>
      <c r="Q16" s="249">
        <v>73</v>
      </c>
      <c r="R16" s="221">
        <f t="shared" si="0"/>
        <v>72.125</v>
      </c>
      <c r="S16" s="248">
        <f t="shared" si="1"/>
        <v>3</v>
      </c>
      <c r="T16" s="249">
        <v>69</v>
      </c>
      <c r="U16" s="249">
        <v>74</v>
      </c>
      <c r="V16" s="221">
        <f t="shared" si="2"/>
        <v>71.5</v>
      </c>
      <c r="W16" s="248">
        <f t="shared" si="3"/>
        <v>5</v>
      </c>
      <c r="X16" s="249">
        <v>69</v>
      </c>
      <c r="Y16" s="249">
        <v>77</v>
      </c>
      <c r="Z16" s="221">
        <f t="shared" si="4"/>
        <v>73</v>
      </c>
      <c r="AA16" s="248">
        <f t="shared" si="5"/>
        <v>4</v>
      </c>
      <c r="AB16" s="249">
        <v>70.25</v>
      </c>
      <c r="AC16" s="249">
        <v>76</v>
      </c>
      <c r="AD16" s="221">
        <f t="shared" si="6"/>
        <v>73.125</v>
      </c>
      <c r="AE16" s="248">
        <f t="shared" si="7"/>
        <v>4</v>
      </c>
      <c r="AF16" s="249">
        <v>74</v>
      </c>
      <c r="AG16" s="249">
        <v>76</v>
      </c>
      <c r="AH16" s="221">
        <f t="shared" si="8"/>
        <v>75</v>
      </c>
      <c r="AI16" s="248">
        <f t="shared" si="9"/>
        <v>2</v>
      </c>
      <c r="AJ16" s="249">
        <f t="shared" si="10"/>
        <v>70.7</v>
      </c>
      <c r="AK16" s="249">
        <f t="shared" si="10"/>
        <v>75.2</v>
      </c>
      <c r="AL16" s="221">
        <f t="shared" si="11"/>
        <v>72.95</v>
      </c>
      <c r="AM16" s="222">
        <v>6000</v>
      </c>
      <c r="AN16" s="28"/>
      <c r="AO16" s="69"/>
    </row>
    <row r="17" spans="1:42" s="70" customFormat="1" ht="33.75" customHeight="1">
      <c r="A17" s="151">
        <v>5</v>
      </c>
      <c r="B17" s="157">
        <v>505</v>
      </c>
      <c r="C17" s="157"/>
      <c r="D17" s="176">
        <v>10075005</v>
      </c>
      <c r="E17" s="177" t="s">
        <v>416</v>
      </c>
      <c r="F17" s="178" t="s">
        <v>417</v>
      </c>
      <c r="G17" s="176" t="s">
        <v>214</v>
      </c>
      <c r="H17" s="160" t="s">
        <v>410</v>
      </c>
      <c r="I17" s="169" t="s">
        <v>411</v>
      </c>
      <c r="J17" s="230" t="s">
        <v>248</v>
      </c>
      <c r="K17" s="122" t="s">
        <v>203</v>
      </c>
      <c r="L17" s="122" t="s">
        <v>150</v>
      </c>
      <c r="M17" s="160" t="s">
        <v>202</v>
      </c>
      <c r="N17" s="160" t="s">
        <v>215</v>
      </c>
      <c r="O17" s="175" t="s">
        <v>413</v>
      </c>
      <c r="P17" s="249">
        <v>69.75</v>
      </c>
      <c r="Q17" s="249">
        <v>71</v>
      </c>
      <c r="R17" s="221">
        <f t="shared" si="0"/>
        <v>70.375</v>
      </c>
      <c r="S17" s="248">
        <f t="shared" si="1"/>
        <v>5</v>
      </c>
      <c r="T17" s="249">
        <v>72.75</v>
      </c>
      <c r="U17" s="249">
        <v>76</v>
      </c>
      <c r="V17" s="221">
        <f t="shared" si="2"/>
        <v>74.375</v>
      </c>
      <c r="W17" s="248">
        <f t="shared" si="3"/>
        <v>1</v>
      </c>
      <c r="X17" s="249">
        <v>69</v>
      </c>
      <c r="Y17" s="249">
        <v>71</v>
      </c>
      <c r="Z17" s="221">
        <f t="shared" si="4"/>
        <v>70</v>
      </c>
      <c r="AA17" s="248">
        <f t="shared" si="5"/>
        <v>7</v>
      </c>
      <c r="AB17" s="249">
        <v>68.25</v>
      </c>
      <c r="AC17" s="249">
        <v>70</v>
      </c>
      <c r="AD17" s="221">
        <f t="shared" si="6"/>
        <v>69.125</v>
      </c>
      <c r="AE17" s="248">
        <f t="shared" si="7"/>
        <v>8</v>
      </c>
      <c r="AF17" s="249">
        <v>71.25</v>
      </c>
      <c r="AG17" s="249">
        <v>72</v>
      </c>
      <c r="AH17" s="221">
        <f t="shared" si="8"/>
        <v>71.625</v>
      </c>
      <c r="AI17" s="248">
        <f t="shared" si="9"/>
        <v>5</v>
      </c>
      <c r="AJ17" s="249">
        <f t="shared" si="10"/>
        <v>70.2</v>
      </c>
      <c r="AK17" s="249">
        <f t="shared" si="10"/>
        <v>72</v>
      </c>
      <c r="AL17" s="221">
        <f t="shared" si="11"/>
        <v>71.1</v>
      </c>
      <c r="AM17" s="222">
        <v>3000</v>
      </c>
      <c r="AN17" s="71"/>
      <c r="AO17" s="69"/>
      <c r="AP17" s="9"/>
    </row>
    <row r="18" spans="1:42" s="70" customFormat="1" ht="33.75" customHeight="1">
      <c r="A18" s="151">
        <v>6</v>
      </c>
      <c r="B18" s="157">
        <v>506</v>
      </c>
      <c r="C18" s="157"/>
      <c r="D18" s="154">
        <v>10115076</v>
      </c>
      <c r="E18" s="155" t="s">
        <v>82</v>
      </c>
      <c r="F18" s="155" t="s">
        <v>452</v>
      </c>
      <c r="G18" s="157" t="s">
        <v>25</v>
      </c>
      <c r="H18" s="154" t="s">
        <v>83</v>
      </c>
      <c r="I18" s="156" t="s">
        <v>84</v>
      </c>
      <c r="J18" s="159" t="s">
        <v>85</v>
      </c>
      <c r="K18" s="154" t="s">
        <v>48</v>
      </c>
      <c r="L18" s="154" t="s">
        <v>42</v>
      </c>
      <c r="M18" s="154" t="s">
        <v>57</v>
      </c>
      <c r="N18" s="154" t="s">
        <v>35</v>
      </c>
      <c r="O18" s="168" t="s">
        <v>86</v>
      </c>
      <c r="P18" s="249">
        <v>67.75</v>
      </c>
      <c r="Q18" s="249">
        <v>72</v>
      </c>
      <c r="R18" s="221">
        <f t="shared" si="0"/>
        <v>69.875</v>
      </c>
      <c r="S18" s="248">
        <f t="shared" si="1"/>
        <v>6</v>
      </c>
      <c r="T18" s="249">
        <v>69.25</v>
      </c>
      <c r="U18" s="249">
        <v>72</v>
      </c>
      <c r="V18" s="221">
        <f t="shared" si="2"/>
        <v>70.625</v>
      </c>
      <c r="W18" s="248">
        <f t="shared" si="3"/>
        <v>6</v>
      </c>
      <c r="X18" s="249">
        <v>69.25</v>
      </c>
      <c r="Y18" s="249">
        <v>72</v>
      </c>
      <c r="Z18" s="221">
        <f t="shared" si="4"/>
        <v>70.625</v>
      </c>
      <c r="AA18" s="248">
        <f t="shared" si="5"/>
        <v>5</v>
      </c>
      <c r="AB18" s="249">
        <v>68.25</v>
      </c>
      <c r="AC18" s="249">
        <v>74</v>
      </c>
      <c r="AD18" s="221">
        <f t="shared" si="6"/>
        <v>71.125</v>
      </c>
      <c r="AE18" s="248">
        <f t="shared" si="7"/>
        <v>5</v>
      </c>
      <c r="AF18" s="249">
        <v>70</v>
      </c>
      <c r="AG18" s="249">
        <v>71</v>
      </c>
      <c r="AH18" s="221">
        <f t="shared" si="8"/>
        <v>70.5</v>
      </c>
      <c r="AI18" s="248">
        <f t="shared" si="9"/>
        <v>6</v>
      </c>
      <c r="AJ18" s="249">
        <f t="shared" si="10"/>
        <v>68.9</v>
      </c>
      <c r="AK18" s="249">
        <f t="shared" si="10"/>
        <v>72.2</v>
      </c>
      <c r="AL18" s="221">
        <f t="shared" si="11"/>
        <v>70.55000000000001</v>
      </c>
      <c r="AM18" s="222"/>
      <c r="AN18" s="71"/>
      <c r="AO18" s="69"/>
      <c r="AP18" s="9"/>
    </row>
    <row r="19" spans="1:42" s="70" customFormat="1" ht="33.75" customHeight="1">
      <c r="A19" s="151">
        <v>7</v>
      </c>
      <c r="B19" s="157">
        <v>512</v>
      </c>
      <c r="C19" s="157"/>
      <c r="D19" s="173">
        <v>10117859</v>
      </c>
      <c r="E19" s="174" t="s">
        <v>307</v>
      </c>
      <c r="F19" s="174" t="s">
        <v>447</v>
      </c>
      <c r="G19" s="173" t="s">
        <v>214</v>
      </c>
      <c r="H19" s="160" t="s">
        <v>283</v>
      </c>
      <c r="I19" s="169" t="s">
        <v>408</v>
      </c>
      <c r="J19" s="220" t="s">
        <v>248</v>
      </c>
      <c r="K19" s="160" t="s">
        <v>203</v>
      </c>
      <c r="L19" s="160" t="s">
        <v>281</v>
      </c>
      <c r="M19" s="160" t="s">
        <v>38</v>
      </c>
      <c r="N19" s="171" t="s">
        <v>208</v>
      </c>
      <c r="O19" s="175" t="s">
        <v>284</v>
      </c>
      <c r="P19" s="249">
        <v>67.5</v>
      </c>
      <c r="Q19" s="249">
        <v>71</v>
      </c>
      <c r="R19" s="221">
        <f t="shared" si="0"/>
        <v>69.25</v>
      </c>
      <c r="S19" s="248">
        <f t="shared" si="1"/>
        <v>7</v>
      </c>
      <c r="T19" s="249">
        <v>67.75</v>
      </c>
      <c r="U19" s="249">
        <v>70</v>
      </c>
      <c r="V19" s="221">
        <f t="shared" si="2"/>
        <v>68.875</v>
      </c>
      <c r="W19" s="248">
        <f t="shared" si="3"/>
        <v>7</v>
      </c>
      <c r="X19" s="249">
        <v>67.25</v>
      </c>
      <c r="Y19" s="249">
        <v>73</v>
      </c>
      <c r="Z19" s="221">
        <f t="shared" si="4"/>
        <v>70.125</v>
      </c>
      <c r="AA19" s="248">
        <f t="shared" si="5"/>
        <v>6</v>
      </c>
      <c r="AB19" s="249">
        <v>68.75</v>
      </c>
      <c r="AC19" s="249">
        <v>72</v>
      </c>
      <c r="AD19" s="221">
        <f t="shared" si="6"/>
        <v>70.375</v>
      </c>
      <c r="AE19" s="248">
        <f t="shared" si="7"/>
        <v>6</v>
      </c>
      <c r="AF19" s="249">
        <v>67.25</v>
      </c>
      <c r="AG19" s="249">
        <v>68</v>
      </c>
      <c r="AH19" s="221">
        <f t="shared" si="8"/>
        <v>67.625</v>
      </c>
      <c r="AI19" s="248">
        <f t="shared" si="9"/>
        <v>8</v>
      </c>
      <c r="AJ19" s="249">
        <f t="shared" si="10"/>
        <v>67.7</v>
      </c>
      <c r="AK19" s="249">
        <f t="shared" si="10"/>
        <v>70.8</v>
      </c>
      <c r="AL19" s="221">
        <f t="shared" si="11"/>
        <v>69.25</v>
      </c>
      <c r="AM19" s="222"/>
      <c r="AN19" s="71"/>
      <c r="AO19" s="69"/>
      <c r="AP19" s="9"/>
    </row>
    <row r="20" spans="1:42" s="70" customFormat="1" ht="33.75" customHeight="1">
      <c r="A20" s="151">
        <v>8</v>
      </c>
      <c r="B20" s="157">
        <v>507</v>
      </c>
      <c r="C20" s="157"/>
      <c r="D20" s="154">
        <v>10080582</v>
      </c>
      <c r="E20" s="155" t="s">
        <v>51</v>
      </c>
      <c r="F20" s="155" t="s">
        <v>77</v>
      </c>
      <c r="G20" s="157" t="s">
        <v>25</v>
      </c>
      <c r="H20" s="160" t="s">
        <v>262</v>
      </c>
      <c r="I20" s="169" t="s">
        <v>78</v>
      </c>
      <c r="J20" s="170" t="s">
        <v>79</v>
      </c>
      <c r="K20" s="160" t="s">
        <v>26</v>
      </c>
      <c r="L20" s="160" t="s">
        <v>27</v>
      </c>
      <c r="M20" s="160" t="s">
        <v>38</v>
      </c>
      <c r="N20" s="160" t="s">
        <v>80</v>
      </c>
      <c r="O20" s="175" t="s">
        <v>81</v>
      </c>
      <c r="P20" s="249">
        <v>63.75</v>
      </c>
      <c r="Q20" s="249">
        <v>68</v>
      </c>
      <c r="R20" s="221">
        <f t="shared" si="0"/>
        <v>65.875</v>
      </c>
      <c r="S20" s="248">
        <f t="shared" si="1"/>
        <v>8</v>
      </c>
      <c r="T20" s="249">
        <v>67.25</v>
      </c>
      <c r="U20" s="249">
        <v>70</v>
      </c>
      <c r="V20" s="221">
        <f t="shared" si="2"/>
        <v>68.625</v>
      </c>
      <c r="W20" s="248">
        <f t="shared" si="3"/>
        <v>8</v>
      </c>
      <c r="X20" s="249">
        <v>66.5</v>
      </c>
      <c r="Y20" s="249">
        <v>72</v>
      </c>
      <c r="Z20" s="221">
        <f t="shared" si="4"/>
        <v>69.25</v>
      </c>
      <c r="AA20" s="248">
        <f t="shared" si="5"/>
        <v>8</v>
      </c>
      <c r="AB20" s="249">
        <v>67.75</v>
      </c>
      <c r="AC20" s="249">
        <v>72</v>
      </c>
      <c r="AD20" s="221">
        <f t="shared" si="6"/>
        <v>69.875</v>
      </c>
      <c r="AE20" s="248">
        <f t="shared" si="7"/>
        <v>7</v>
      </c>
      <c r="AF20" s="249">
        <v>67.25</v>
      </c>
      <c r="AG20" s="249">
        <v>70</v>
      </c>
      <c r="AH20" s="221">
        <f t="shared" si="8"/>
        <v>68.625</v>
      </c>
      <c r="AI20" s="248">
        <f t="shared" si="9"/>
        <v>7</v>
      </c>
      <c r="AJ20" s="249">
        <f t="shared" si="10"/>
        <v>66.5</v>
      </c>
      <c r="AK20" s="249">
        <f t="shared" si="10"/>
        <v>70.4</v>
      </c>
      <c r="AL20" s="221">
        <f t="shared" si="11"/>
        <v>68.45</v>
      </c>
      <c r="AM20" s="222"/>
      <c r="AN20" s="71"/>
      <c r="AO20" s="69"/>
      <c r="AP20" s="9"/>
    </row>
    <row r="21" spans="1:41" s="70" customFormat="1" ht="19.5" customHeight="1">
      <c r="A21" s="78"/>
      <c r="B21" s="78"/>
      <c r="C21" s="78"/>
      <c r="D21" s="73"/>
      <c r="E21" s="78"/>
      <c r="F21" s="78"/>
      <c r="G21" s="74"/>
      <c r="H21" s="79" t="s">
        <v>148</v>
      </c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N21" s="75"/>
      <c r="AO21" s="75"/>
    </row>
    <row r="22" spans="1:15" ht="19.5">
      <c r="A22" s="80" t="s">
        <v>188</v>
      </c>
      <c r="B22" s="76"/>
      <c r="C22" s="76"/>
      <c r="D22" s="1"/>
      <c r="E22" s="76"/>
      <c r="F22" s="76"/>
      <c r="G22" s="1"/>
      <c r="H22" s="1"/>
      <c r="I22" s="1"/>
      <c r="J22" s="1"/>
      <c r="K22" s="280"/>
      <c r="L22" s="280"/>
      <c r="M22" s="280"/>
      <c r="N22" s="280"/>
      <c r="O22" s="280"/>
    </row>
  </sheetData>
  <sheetProtection/>
  <mergeCells count="34">
    <mergeCell ref="K22:O22"/>
    <mergeCell ref="M7:Q7"/>
    <mergeCell ref="M8:Q8"/>
    <mergeCell ref="AF11:AI11"/>
    <mergeCell ref="AL10:AM10"/>
    <mergeCell ref="T11:W11"/>
    <mergeCell ref="X11:AA11"/>
    <mergeCell ref="AB11:AE11"/>
    <mergeCell ref="AJ11:AK11"/>
    <mergeCell ref="AL11:AL12"/>
    <mergeCell ref="AM11:AM12"/>
    <mergeCell ref="K11:K12"/>
    <mergeCell ref="L11:L12"/>
    <mergeCell ref="M11:M12"/>
    <mergeCell ref="N11:N12"/>
    <mergeCell ref="M6:S6"/>
    <mergeCell ref="O11:O12"/>
    <mergeCell ref="P11:S11"/>
    <mergeCell ref="C11:C12"/>
    <mergeCell ref="D11:D12"/>
    <mergeCell ref="E11:E12"/>
    <mergeCell ref="F11:F12"/>
    <mergeCell ref="I11:I12"/>
    <mergeCell ref="J11:J12"/>
    <mergeCell ref="G11:G12"/>
    <mergeCell ref="H11:H12"/>
    <mergeCell ref="A1:AM1"/>
    <mergeCell ref="A2:AM2"/>
    <mergeCell ref="A4:AM4"/>
    <mergeCell ref="A5:AM5"/>
    <mergeCell ref="G6:K6"/>
    <mergeCell ref="G7:K7"/>
    <mergeCell ref="A11:A12"/>
    <mergeCell ref="B11:B12"/>
  </mergeCells>
  <printOptions/>
  <pageMargins left="0.25" right="0.25" top="0.75" bottom="0.75" header="0.3" footer="0.3"/>
  <pageSetup fitToHeight="0" fitToWidth="1" horizontalDpi="600" verticalDpi="600" orientation="landscape" paperSize="9" scale="4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4"/>
  <sheetViews>
    <sheetView view="pageBreakPreview" zoomScale="70" zoomScaleNormal="75" zoomScaleSheetLayoutView="70" zoomScalePageLayoutView="0" workbookViewId="0" topLeftCell="A8">
      <selection activeCell="A23" sqref="A23"/>
    </sheetView>
  </sheetViews>
  <sheetFormatPr defaultColWidth="9.00390625" defaultRowHeight="12.75"/>
  <cols>
    <col min="1" max="1" width="4.625" style="51" customWidth="1"/>
    <col min="2" max="2" width="5.00390625" style="51" customWidth="1"/>
    <col min="3" max="3" width="6.125" style="51" hidden="1" customWidth="1"/>
    <col min="4" max="4" width="13.25390625" style="51" hidden="1" customWidth="1"/>
    <col min="5" max="5" width="10.75390625" style="51" customWidth="1"/>
    <col min="6" max="6" width="14.875" style="51" customWidth="1"/>
    <col min="7" max="7" width="5.125" style="51" customWidth="1"/>
    <col min="8" max="8" width="14.00390625" style="51" hidden="1" customWidth="1"/>
    <col min="9" max="9" width="21.00390625" style="51" customWidth="1"/>
    <col min="10" max="10" width="14.75390625" style="51" customWidth="1"/>
    <col min="11" max="11" width="11.75390625" style="51" customWidth="1"/>
    <col min="12" max="12" width="11.625" style="51" customWidth="1"/>
    <col min="13" max="13" width="7.125" style="51" customWidth="1"/>
    <col min="14" max="14" width="9.625" style="51" customWidth="1"/>
    <col min="15" max="15" width="14.25390625" style="51" customWidth="1"/>
    <col min="16" max="17" width="9.125" style="51" customWidth="1"/>
    <col min="18" max="18" width="8.00390625" style="51" customWidth="1"/>
    <col min="19" max="19" width="3.75390625" style="51" customWidth="1"/>
    <col min="20" max="21" width="9.375" style="51" customWidth="1"/>
    <col min="22" max="22" width="8.125" style="51" customWidth="1"/>
    <col min="23" max="23" width="3.75390625" style="51" customWidth="1"/>
    <col min="24" max="25" width="9.125" style="51" customWidth="1"/>
    <col min="26" max="26" width="8.625" style="51" customWidth="1"/>
    <col min="27" max="27" width="3.75390625" style="51" customWidth="1"/>
    <col min="28" max="29" width="8.75390625" style="51" customWidth="1"/>
    <col min="30" max="30" width="7.75390625" style="51" customWidth="1"/>
    <col min="31" max="31" width="3.75390625" style="51" customWidth="1"/>
    <col min="32" max="33" width="9.125" style="51" customWidth="1"/>
    <col min="34" max="34" width="8.125" style="51" customWidth="1"/>
    <col min="35" max="35" width="3.75390625" style="51" customWidth="1"/>
    <col min="36" max="37" width="9.375" style="51" customWidth="1"/>
    <col min="38" max="38" width="11.875" style="51" bestFit="1" customWidth="1"/>
    <col min="39" max="39" width="10.875" style="51" customWidth="1"/>
    <col min="40" max="40" width="28.25390625" style="54" customWidth="1"/>
    <col min="41" max="41" width="11.00390625" style="54" customWidth="1"/>
    <col min="42" max="16384" width="9.125" style="51" customWidth="1"/>
  </cols>
  <sheetData>
    <row r="1" spans="1:55" ht="29.25" customHeight="1">
      <c r="A1" s="263" t="s">
        <v>170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49"/>
      <c r="AO1" s="49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</row>
    <row r="2" spans="1:55" ht="33.75" customHeight="1">
      <c r="A2" s="263" t="s">
        <v>164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49"/>
      <c r="AO2" s="49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</row>
    <row r="3" spans="1:55" ht="16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49"/>
      <c r="AO3" s="49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</row>
    <row r="4" spans="1:41" s="53" customFormat="1" ht="24" customHeight="1">
      <c r="A4" s="273" t="s">
        <v>591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52"/>
      <c r="AO4" s="52"/>
    </row>
    <row r="5" spans="1:39" ht="18.75" customHeight="1">
      <c r="A5" s="274" t="s">
        <v>172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</row>
    <row r="6" spans="4:41" ht="17.25" customHeight="1">
      <c r="D6" s="55"/>
      <c r="F6" s="56" t="s">
        <v>173</v>
      </c>
      <c r="G6" s="275" t="s">
        <v>505</v>
      </c>
      <c r="H6" s="275"/>
      <c r="I6" s="275"/>
      <c r="J6" s="275"/>
      <c r="K6" s="275"/>
      <c r="L6" s="275"/>
      <c r="M6" s="275" t="s">
        <v>512</v>
      </c>
      <c r="N6" s="275"/>
      <c r="O6" s="275"/>
      <c r="P6" s="275"/>
      <c r="Q6" s="275"/>
      <c r="R6" s="275"/>
      <c r="S6" s="275"/>
      <c r="AO6" s="57"/>
    </row>
    <row r="7" spans="1:41" s="59" customFormat="1" ht="20.25" customHeight="1">
      <c r="A7" s="58"/>
      <c r="D7" s="55"/>
      <c r="F7" s="55"/>
      <c r="G7" s="275" t="s">
        <v>541</v>
      </c>
      <c r="H7" s="275"/>
      <c r="I7" s="275"/>
      <c r="J7" s="275"/>
      <c r="K7" s="275"/>
      <c r="L7" s="234"/>
      <c r="M7" s="275" t="s">
        <v>522</v>
      </c>
      <c r="N7" s="275"/>
      <c r="O7" s="275"/>
      <c r="P7" s="275"/>
      <c r="Q7" s="275"/>
      <c r="R7" s="247"/>
      <c r="S7" s="61"/>
      <c r="T7" s="61"/>
      <c r="U7" s="247"/>
      <c r="V7" s="247"/>
      <c r="W7" s="61"/>
      <c r="X7" s="61"/>
      <c r="Y7" s="247"/>
      <c r="Z7" s="247"/>
      <c r="AA7" s="61"/>
      <c r="AB7" s="61"/>
      <c r="AC7" s="247"/>
      <c r="AD7" s="247"/>
      <c r="AE7" s="61"/>
      <c r="AF7" s="61"/>
      <c r="AG7" s="247"/>
      <c r="AH7" s="247"/>
      <c r="AI7" s="61"/>
      <c r="AN7" s="62"/>
      <c r="AO7" s="57"/>
    </row>
    <row r="8" spans="12:41" s="59" customFormat="1" ht="20.25" customHeight="1">
      <c r="L8" s="234"/>
      <c r="M8" s="275" t="s">
        <v>523</v>
      </c>
      <c r="N8" s="275"/>
      <c r="O8" s="275"/>
      <c r="P8" s="275"/>
      <c r="Q8" s="275"/>
      <c r="R8" s="247"/>
      <c r="S8" s="61"/>
      <c r="T8" s="61"/>
      <c r="U8" s="247"/>
      <c r="V8" s="247"/>
      <c r="W8" s="61"/>
      <c r="X8" s="61"/>
      <c r="Y8" s="247"/>
      <c r="Z8" s="247"/>
      <c r="AA8" s="61"/>
      <c r="AB8" s="61"/>
      <c r="AC8" s="247"/>
      <c r="AD8" s="247"/>
      <c r="AE8" s="61"/>
      <c r="AF8" s="61"/>
      <c r="AG8" s="247"/>
      <c r="AH8" s="247"/>
      <c r="AI8" s="61"/>
      <c r="AN8" s="54"/>
      <c r="AO8" s="57"/>
    </row>
    <row r="9" spans="7:41" s="59" customFormat="1" ht="20.25" customHeight="1">
      <c r="G9" s="60"/>
      <c r="H9" s="63"/>
      <c r="I9" s="63"/>
      <c r="J9" s="63"/>
      <c r="K9" s="63"/>
      <c r="L9" s="60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N9" s="62"/>
      <c r="AO9" s="57"/>
    </row>
    <row r="10" spans="1:41" s="68" customFormat="1" ht="15" customHeight="1">
      <c r="A10" s="16" t="s">
        <v>7</v>
      </c>
      <c r="B10" s="64"/>
      <c r="C10" s="64"/>
      <c r="D10" s="64"/>
      <c r="E10" s="64"/>
      <c r="F10" s="64"/>
      <c r="G10" s="65"/>
      <c r="H10" s="66"/>
      <c r="I10" s="67"/>
      <c r="J10" s="67"/>
      <c r="K10" s="65"/>
      <c r="L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77"/>
      <c r="AK10" s="77"/>
      <c r="AL10" s="276" t="s">
        <v>586</v>
      </c>
      <c r="AM10" s="276"/>
      <c r="AN10" s="6"/>
      <c r="AO10" s="57"/>
    </row>
    <row r="11" spans="1:41" ht="24.75" customHeight="1">
      <c r="A11" s="259" t="s">
        <v>187</v>
      </c>
      <c r="B11" s="259" t="s">
        <v>9</v>
      </c>
      <c r="C11" s="259" t="s">
        <v>10</v>
      </c>
      <c r="D11" s="259" t="s">
        <v>11</v>
      </c>
      <c r="E11" s="259" t="s">
        <v>12</v>
      </c>
      <c r="F11" s="258" t="s">
        <v>13</v>
      </c>
      <c r="G11" s="259" t="s">
        <v>14</v>
      </c>
      <c r="H11" s="259" t="s">
        <v>15</v>
      </c>
      <c r="I11" s="258" t="s">
        <v>174</v>
      </c>
      <c r="J11" s="258" t="s">
        <v>17</v>
      </c>
      <c r="K11" s="258" t="s">
        <v>18</v>
      </c>
      <c r="L11" s="258" t="s">
        <v>19</v>
      </c>
      <c r="M11" s="258" t="s">
        <v>20</v>
      </c>
      <c r="N11" s="262" t="s">
        <v>21</v>
      </c>
      <c r="O11" s="258" t="s">
        <v>169</v>
      </c>
      <c r="P11" s="262" t="s">
        <v>175</v>
      </c>
      <c r="Q11" s="262"/>
      <c r="R11" s="262"/>
      <c r="S11" s="262"/>
      <c r="T11" s="262" t="s">
        <v>176</v>
      </c>
      <c r="U11" s="262"/>
      <c r="V11" s="262"/>
      <c r="W11" s="262"/>
      <c r="X11" s="262" t="s">
        <v>177</v>
      </c>
      <c r="Y11" s="262"/>
      <c r="Z11" s="262"/>
      <c r="AA11" s="262"/>
      <c r="AB11" s="262" t="s">
        <v>178</v>
      </c>
      <c r="AC11" s="262"/>
      <c r="AD11" s="262"/>
      <c r="AE11" s="262"/>
      <c r="AF11" s="262" t="s">
        <v>179</v>
      </c>
      <c r="AG11" s="262"/>
      <c r="AH11" s="262"/>
      <c r="AI11" s="262"/>
      <c r="AJ11" s="277" t="s">
        <v>583</v>
      </c>
      <c r="AK11" s="277"/>
      <c r="AL11" s="277" t="s">
        <v>184</v>
      </c>
      <c r="AM11" s="278" t="s">
        <v>190</v>
      </c>
      <c r="AO11" s="57"/>
    </row>
    <row r="12" spans="1:41" ht="48" customHeight="1">
      <c r="A12" s="259"/>
      <c r="B12" s="259"/>
      <c r="C12" s="259"/>
      <c r="D12" s="259"/>
      <c r="E12" s="259"/>
      <c r="F12" s="258"/>
      <c r="G12" s="259"/>
      <c r="H12" s="259"/>
      <c r="I12" s="262"/>
      <c r="J12" s="258"/>
      <c r="K12" s="258"/>
      <c r="L12" s="258"/>
      <c r="M12" s="258"/>
      <c r="N12" s="262"/>
      <c r="O12" s="258"/>
      <c r="P12" s="182" t="s">
        <v>584</v>
      </c>
      <c r="Q12" s="182" t="s">
        <v>585</v>
      </c>
      <c r="R12" s="182" t="s">
        <v>186</v>
      </c>
      <c r="S12" s="181" t="s">
        <v>187</v>
      </c>
      <c r="T12" s="182" t="s">
        <v>584</v>
      </c>
      <c r="U12" s="182" t="s">
        <v>585</v>
      </c>
      <c r="V12" s="182" t="s">
        <v>186</v>
      </c>
      <c r="W12" s="181" t="s">
        <v>187</v>
      </c>
      <c r="X12" s="182" t="s">
        <v>584</v>
      </c>
      <c r="Y12" s="182" t="s">
        <v>585</v>
      </c>
      <c r="Z12" s="182" t="s">
        <v>186</v>
      </c>
      <c r="AA12" s="181" t="s">
        <v>187</v>
      </c>
      <c r="AB12" s="182" t="s">
        <v>584</v>
      </c>
      <c r="AC12" s="182" t="s">
        <v>585</v>
      </c>
      <c r="AD12" s="182" t="s">
        <v>186</v>
      </c>
      <c r="AE12" s="181" t="s">
        <v>187</v>
      </c>
      <c r="AF12" s="182" t="s">
        <v>584</v>
      </c>
      <c r="AG12" s="182" t="s">
        <v>585</v>
      </c>
      <c r="AH12" s="182" t="s">
        <v>186</v>
      </c>
      <c r="AI12" s="181" t="s">
        <v>187</v>
      </c>
      <c r="AJ12" s="182" t="s">
        <v>584</v>
      </c>
      <c r="AK12" s="182" t="s">
        <v>585</v>
      </c>
      <c r="AL12" s="277"/>
      <c r="AM12" s="278"/>
      <c r="AO12" s="57"/>
    </row>
    <row r="13" spans="1:41" s="70" customFormat="1" ht="33.75" customHeight="1">
      <c r="A13" s="151">
        <v>1</v>
      </c>
      <c r="B13" s="157">
        <v>104</v>
      </c>
      <c r="C13" s="157"/>
      <c r="D13" s="154">
        <v>10012062</v>
      </c>
      <c r="E13" s="155" t="s">
        <v>59</v>
      </c>
      <c r="F13" s="155" t="s">
        <v>60</v>
      </c>
      <c r="G13" s="157" t="s">
        <v>25</v>
      </c>
      <c r="H13" s="154" t="s">
        <v>223</v>
      </c>
      <c r="I13" s="156" t="s">
        <v>61</v>
      </c>
      <c r="J13" s="159" t="s">
        <v>62</v>
      </c>
      <c r="K13" s="154" t="s">
        <v>63</v>
      </c>
      <c r="L13" s="154" t="s">
        <v>56</v>
      </c>
      <c r="M13" s="154" t="s">
        <v>64</v>
      </c>
      <c r="N13" s="154" t="s">
        <v>35</v>
      </c>
      <c r="O13" s="168" t="s">
        <v>65</v>
      </c>
      <c r="P13" s="249">
        <v>70.75</v>
      </c>
      <c r="Q13" s="251">
        <v>77</v>
      </c>
      <c r="R13" s="221">
        <f aca="true" t="shared" si="0" ref="R13:R22">(P13+Q13)/2</f>
        <v>73.875</v>
      </c>
      <c r="S13" s="248">
        <f aca="true" t="shared" si="1" ref="S13:S22">RANK(R13,R$13:R$22,0)</f>
        <v>1</v>
      </c>
      <c r="T13" s="249">
        <v>71</v>
      </c>
      <c r="U13" s="251">
        <v>77</v>
      </c>
      <c r="V13" s="221">
        <f aca="true" t="shared" si="2" ref="V13:V22">(T13+U13)/2</f>
        <v>74</v>
      </c>
      <c r="W13" s="248">
        <f aca="true" t="shared" si="3" ref="W13:W22">RANK(V13,V$13:V$22,0)</f>
        <v>1</v>
      </c>
      <c r="X13" s="249">
        <v>69.5</v>
      </c>
      <c r="Y13" s="251">
        <v>75</v>
      </c>
      <c r="Z13" s="221">
        <f aca="true" t="shared" si="4" ref="Z13:Z22">(X13+Y13)/2</f>
        <v>72.25</v>
      </c>
      <c r="AA13" s="248">
        <f aca="true" t="shared" si="5" ref="AA13:AA22">RANK(Z13,Z$13:Z$22,0)</f>
        <v>1</v>
      </c>
      <c r="AB13" s="249">
        <v>74.75</v>
      </c>
      <c r="AC13" s="251">
        <v>77</v>
      </c>
      <c r="AD13" s="221">
        <f aca="true" t="shared" si="6" ref="AD13:AD22">(AB13+AC13)/2</f>
        <v>75.875</v>
      </c>
      <c r="AE13" s="248">
        <f aca="true" t="shared" si="7" ref="AE13:AE22">RANK(AD13,AD$13:AD$22,0)</f>
        <v>1</v>
      </c>
      <c r="AF13" s="249">
        <v>72.25</v>
      </c>
      <c r="AG13" s="251">
        <v>76</v>
      </c>
      <c r="AH13" s="221">
        <f aca="true" t="shared" si="8" ref="AH13:AH22">(AF13+AG13)/2</f>
        <v>74.125</v>
      </c>
      <c r="AI13" s="248">
        <f aca="true" t="shared" si="9" ref="AI13:AI22">RANK(AH13,AH$13:AH$22,0)</f>
        <v>1</v>
      </c>
      <c r="AJ13" s="250">
        <f aca="true" t="shared" si="10" ref="AJ13:AJ22">SUM(P13,T13,X13,AB13,AF13,)/5</f>
        <v>71.65</v>
      </c>
      <c r="AK13" s="250">
        <f aca="true" t="shared" si="11" ref="AK13:AK22">SUM(Q13,U13,Y13,AC13,AG13,)/5</f>
        <v>76.4</v>
      </c>
      <c r="AL13" s="221">
        <f aca="true" t="shared" si="12" ref="AL13:AL22">(AJ13+AK13)/2</f>
        <v>74.025</v>
      </c>
      <c r="AM13" s="222">
        <v>20000</v>
      </c>
      <c r="AN13" s="28"/>
      <c r="AO13" s="69"/>
    </row>
    <row r="14" spans="1:42" s="70" customFormat="1" ht="33.75" customHeight="1">
      <c r="A14" s="151">
        <v>2</v>
      </c>
      <c r="B14" s="157">
        <v>100</v>
      </c>
      <c r="C14" s="157"/>
      <c r="D14" s="173">
        <v>10038921</v>
      </c>
      <c r="E14" s="174" t="s">
        <v>307</v>
      </c>
      <c r="F14" s="174" t="s">
        <v>420</v>
      </c>
      <c r="G14" s="173" t="s">
        <v>25</v>
      </c>
      <c r="H14" s="231" t="s">
        <v>309</v>
      </c>
      <c r="I14" s="169" t="s">
        <v>421</v>
      </c>
      <c r="J14" s="170" t="s">
        <v>310</v>
      </c>
      <c r="K14" s="154" t="s">
        <v>48</v>
      </c>
      <c r="L14" s="154" t="s">
        <v>154</v>
      </c>
      <c r="M14" s="154" t="s">
        <v>69</v>
      </c>
      <c r="N14" s="154" t="s">
        <v>35</v>
      </c>
      <c r="O14" s="175" t="s">
        <v>311</v>
      </c>
      <c r="P14" s="249">
        <v>69.25</v>
      </c>
      <c r="Q14" s="251">
        <v>75</v>
      </c>
      <c r="R14" s="221">
        <f t="shared" si="0"/>
        <v>72.125</v>
      </c>
      <c r="S14" s="248">
        <f t="shared" si="1"/>
        <v>2</v>
      </c>
      <c r="T14" s="249">
        <v>66.75</v>
      </c>
      <c r="U14" s="251">
        <v>70</v>
      </c>
      <c r="V14" s="221">
        <f t="shared" si="2"/>
        <v>68.375</v>
      </c>
      <c r="W14" s="248">
        <f t="shared" si="3"/>
        <v>3</v>
      </c>
      <c r="X14" s="249">
        <v>69.5</v>
      </c>
      <c r="Y14" s="251">
        <v>73</v>
      </c>
      <c r="Z14" s="221">
        <f t="shared" si="4"/>
        <v>71.25</v>
      </c>
      <c r="AA14" s="248">
        <f t="shared" si="5"/>
        <v>2</v>
      </c>
      <c r="AB14" s="249">
        <v>73.5</v>
      </c>
      <c r="AC14" s="251">
        <v>75</v>
      </c>
      <c r="AD14" s="221">
        <f t="shared" si="6"/>
        <v>74.25</v>
      </c>
      <c r="AE14" s="248">
        <f t="shared" si="7"/>
        <v>2</v>
      </c>
      <c r="AF14" s="249">
        <v>71.75</v>
      </c>
      <c r="AG14" s="251">
        <v>76</v>
      </c>
      <c r="AH14" s="221">
        <f t="shared" si="8"/>
        <v>73.875</v>
      </c>
      <c r="AI14" s="248">
        <f t="shared" si="9"/>
        <v>2</v>
      </c>
      <c r="AJ14" s="250">
        <f t="shared" si="10"/>
        <v>70.15</v>
      </c>
      <c r="AK14" s="250">
        <f t="shared" si="11"/>
        <v>73.8</v>
      </c>
      <c r="AL14" s="221">
        <f t="shared" si="12"/>
        <v>71.975</v>
      </c>
      <c r="AM14" s="222">
        <v>15000</v>
      </c>
      <c r="AN14" s="71"/>
      <c r="AO14" s="69"/>
      <c r="AP14" s="9"/>
    </row>
    <row r="15" spans="1:42" s="70" customFormat="1" ht="33.75" customHeight="1">
      <c r="A15" s="151">
        <v>3</v>
      </c>
      <c r="B15" s="157">
        <v>105</v>
      </c>
      <c r="C15" s="157"/>
      <c r="D15" s="154">
        <v>10071614</v>
      </c>
      <c r="E15" s="155" t="s">
        <v>51</v>
      </c>
      <c r="F15" s="155" t="s">
        <v>52</v>
      </c>
      <c r="G15" s="157" t="s">
        <v>25</v>
      </c>
      <c r="H15" s="154" t="s">
        <v>230</v>
      </c>
      <c r="I15" s="156" t="s">
        <v>53</v>
      </c>
      <c r="J15" s="159" t="s">
        <v>54</v>
      </c>
      <c r="K15" s="154" t="s">
        <v>55</v>
      </c>
      <c r="L15" s="154" t="s">
        <v>56</v>
      </c>
      <c r="M15" s="154" t="s">
        <v>57</v>
      </c>
      <c r="N15" s="154" t="s">
        <v>35</v>
      </c>
      <c r="O15" s="161" t="s">
        <v>58</v>
      </c>
      <c r="P15" s="249">
        <v>65.75</v>
      </c>
      <c r="Q15" s="251">
        <v>73</v>
      </c>
      <c r="R15" s="221">
        <f t="shared" si="0"/>
        <v>69.375</v>
      </c>
      <c r="S15" s="248">
        <f t="shared" si="1"/>
        <v>3</v>
      </c>
      <c r="T15" s="249">
        <v>64.5</v>
      </c>
      <c r="U15" s="251">
        <v>68</v>
      </c>
      <c r="V15" s="221">
        <f t="shared" si="2"/>
        <v>66.25</v>
      </c>
      <c r="W15" s="248">
        <f t="shared" si="3"/>
        <v>5</v>
      </c>
      <c r="X15" s="249">
        <v>68.25</v>
      </c>
      <c r="Y15" s="251">
        <v>73</v>
      </c>
      <c r="Z15" s="221">
        <f t="shared" si="4"/>
        <v>70.625</v>
      </c>
      <c r="AA15" s="248">
        <f t="shared" si="5"/>
        <v>3</v>
      </c>
      <c r="AB15" s="249">
        <v>69.25</v>
      </c>
      <c r="AC15" s="251">
        <v>75</v>
      </c>
      <c r="AD15" s="221">
        <f t="shared" si="6"/>
        <v>72.125</v>
      </c>
      <c r="AE15" s="248">
        <f t="shared" si="7"/>
        <v>4</v>
      </c>
      <c r="AF15" s="249">
        <v>72</v>
      </c>
      <c r="AG15" s="251">
        <v>75</v>
      </c>
      <c r="AH15" s="221">
        <f t="shared" si="8"/>
        <v>73.5</v>
      </c>
      <c r="AI15" s="248">
        <f t="shared" si="9"/>
        <v>3</v>
      </c>
      <c r="AJ15" s="250">
        <f t="shared" si="10"/>
        <v>67.95</v>
      </c>
      <c r="AK15" s="250">
        <f t="shared" si="11"/>
        <v>72.8</v>
      </c>
      <c r="AL15" s="221">
        <f t="shared" si="12"/>
        <v>70.375</v>
      </c>
      <c r="AM15" s="222">
        <v>12000</v>
      </c>
      <c r="AN15" s="71"/>
      <c r="AO15" s="69"/>
      <c r="AP15" s="9"/>
    </row>
    <row r="16" spans="1:41" s="70" customFormat="1" ht="33.75" customHeight="1">
      <c r="A16" s="151">
        <v>4</v>
      </c>
      <c r="B16" s="157">
        <v>108</v>
      </c>
      <c r="C16" s="157"/>
      <c r="D16" s="154">
        <v>10010323</v>
      </c>
      <c r="E16" s="155" t="s">
        <v>142</v>
      </c>
      <c r="F16" s="155" t="s">
        <v>141</v>
      </c>
      <c r="G16" s="157" t="s">
        <v>25</v>
      </c>
      <c r="H16" s="154" t="s">
        <v>221</v>
      </c>
      <c r="I16" s="156" t="s">
        <v>143</v>
      </c>
      <c r="J16" s="159" t="s">
        <v>144</v>
      </c>
      <c r="K16" s="154" t="s">
        <v>26</v>
      </c>
      <c r="L16" s="154" t="s">
        <v>27</v>
      </c>
      <c r="M16" s="154" t="s">
        <v>102</v>
      </c>
      <c r="N16" s="154" t="s">
        <v>39</v>
      </c>
      <c r="O16" s="168" t="s">
        <v>110</v>
      </c>
      <c r="P16" s="249">
        <v>67</v>
      </c>
      <c r="Q16" s="251">
        <v>70</v>
      </c>
      <c r="R16" s="221">
        <f t="shared" si="0"/>
        <v>68.5</v>
      </c>
      <c r="S16" s="248">
        <f t="shared" si="1"/>
        <v>4</v>
      </c>
      <c r="T16" s="249">
        <v>68.75</v>
      </c>
      <c r="U16" s="251">
        <v>72</v>
      </c>
      <c r="V16" s="221">
        <f t="shared" si="2"/>
        <v>70.375</v>
      </c>
      <c r="W16" s="248">
        <f t="shared" si="3"/>
        <v>2</v>
      </c>
      <c r="X16" s="249">
        <v>68.25</v>
      </c>
      <c r="Y16" s="251">
        <v>72</v>
      </c>
      <c r="Z16" s="221">
        <f t="shared" si="4"/>
        <v>70.125</v>
      </c>
      <c r="AA16" s="248">
        <f t="shared" si="5"/>
        <v>4</v>
      </c>
      <c r="AB16" s="249">
        <v>70.5</v>
      </c>
      <c r="AC16" s="251">
        <v>74</v>
      </c>
      <c r="AD16" s="221">
        <f t="shared" si="6"/>
        <v>72.25</v>
      </c>
      <c r="AE16" s="248">
        <f t="shared" si="7"/>
        <v>3</v>
      </c>
      <c r="AF16" s="249">
        <v>68.5</v>
      </c>
      <c r="AG16" s="251">
        <v>72</v>
      </c>
      <c r="AH16" s="221">
        <f t="shared" si="8"/>
        <v>70.25</v>
      </c>
      <c r="AI16" s="248">
        <f t="shared" si="9"/>
        <v>4</v>
      </c>
      <c r="AJ16" s="250">
        <f t="shared" si="10"/>
        <v>68.6</v>
      </c>
      <c r="AK16" s="250">
        <f t="shared" si="11"/>
        <v>72</v>
      </c>
      <c r="AL16" s="221">
        <f t="shared" si="12"/>
        <v>70.3</v>
      </c>
      <c r="AM16" s="222">
        <v>9000</v>
      </c>
      <c r="AN16" s="28"/>
      <c r="AO16" s="69"/>
    </row>
    <row r="17" spans="1:41" s="70" customFormat="1" ht="33.75" customHeight="1">
      <c r="A17" s="151">
        <v>5</v>
      </c>
      <c r="B17" s="157">
        <v>111</v>
      </c>
      <c r="C17" s="157"/>
      <c r="D17" s="154">
        <v>10036530</v>
      </c>
      <c r="E17" s="155" t="s">
        <v>44</v>
      </c>
      <c r="F17" s="155" t="s">
        <v>45</v>
      </c>
      <c r="G17" s="157" t="s">
        <v>25</v>
      </c>
      <c r="H17" s="154" t="s">
        <v>280</v>
      </c>
      <c r="I17" s="156" t="s">
        <v>46</v>
      </c>
      <c r="J17" s="159" t="s">
        <v>47</v>
      </c>
      <c r="K17" s="154" t="s">
        <v>48</v>
      </c>
      <c r="L17" s="154" t="s">
        <v>49</v>
      </c>
      <c r="M17" s="154" t="s">
        <v>43</v>
      </c>
      <c r="N17" s="154" t="s">
        <v>35</v>
      </c>
      <c r="O17" s="168" t="s">
        <v>50</v>
      </c>
      <c r="P17" s="249">
        <v>64.5</v>
      </c>
      <c r="Q17" s="251">
        <v>71</v>
      </c>
      <c r="R17" s="221">
        <f t="shared" si="0"/>
        <v>67.75</v>
      </c>
      <c r="S17" s="248">
        <f t="shared" si="1"/>
        <v>5</v>
      </c>
      <c r="T17" s="249">
        <v>65.5</v>
      </c>
      <c r="U17" s="251">
        <v>69</v>
      </c>
      <c r="V17" s="221">
        <f t="shared" si="2"/>
        <v>67.25</v>
      </c>
      <c r="W17" s="248">
        <f t="shared" si="3"/>
        <v>4</v>
      </c>
      <c r="X17" s="249">
        <v>66</v>
      </c>
      <c r="Y17" s="251">
        <v>70</v>
      </c>
      <c r="Z17" s="221">
        <f t="shared" si="4"/>
        <v>68</v>
      </c>
      <c r="AA17" s="248">
        <f t="shared" si="5"/>
        <v>6</v>
      </c>
      <c r="AB17" s="249">
        <v>66.5</v>
      </c>
      <c r="AC17" s="251">
        <v>69</v>
      </c>
      <c r="AD17" s="221">
        <f t="shared" si="6"/>
        <v>67.75</v>
      </c>
      <c r="AE17" s="248">
        <f t="shared" si="7"/>
        <v>5</v>
      </c>
      <c r="AF17" s="249">
        <v>66.75</v>
      </c>
      <c r="AG17" s="251">
        <v>70</v>
      </c>
      <c r="AH17" s="221">
        <f t="shared" si="8"/>
        <v>68.375</v>
      </c>
      <c r="AI17" s="248">
        <f t="shared" si="9"/>
        <v>5</v>
      </c>
      <c r="AJ17" s="250">
        <f t="shared" si="10"/>
        <v>65.85</v>
      </c>
      <c r="AK17" s="250">
        <f t="shared" si="11"/>
        <v>69.8</v>
      </c>
      <c r="AL17" s="221">
        <f t="shared" si="12"/>
        <v>67.82499999999999</v>
      </c>
      <c r="AM17" s="222">
        <v>4000</v>
      </c>
      <c r="AN17" s="28"/>
      <c r="AO17" s="69"/>
    </row>
    <row r="18" spans="1:41" s="70" customFormat="1" ht="33.75" customHeight="1">
      <c r="A18" s="151">
        <v>6</v>
      </c>
      <c r="B18" s="157">
        <v>103</v>
      </c>
      <c r="C18" s="157"/>
      <c r="D18" s="173">
        <v>10028754</v>
      </c>
      <c r="E18" s="174" t="s">
        <v>307</v>
      </c>
      <c r="F18" s="174" t="s">
        <v>308</v>
      </c>
      <c r="G18" s="173" t="s">
        <v>25</v>
      </c>
      <c r="H18" s="231" t="s">
        <v>216</v>
      </c>
      <c r="I18" s="169" t="s">
        <v>483</v>
      </c>
      <c r="J18" s="170" t="s">
        <v>217</v>
      </c>
      <c r="K18" s="160" t="s">
        <v>210</v>
      </c>
      <c r="L18" s="160" t="s">
        <v>121</v>
      </c>
      <c r="M18" s="160" t="s">
        <v>218</v>
      </c>
      <c r="N18" s="160" t="s">
        <v>215</v>
      </c>
      <c r="O18" s="175" t="s">
        <v>219</v>
      </c>
      <c r="P18" s="249">
        <v>65.75</v>
      </c>
      <c r="Q18" s="251">
        <v>68</v>
      </c>
      <c r="R18" s="221">
        <f t="shared" si="0"/>
        <v>66.875</v>
      </c>
      <c r="S18" s="248">
        <f t="shared" si="1"/>
        <v>6</v>
      </c>
      <c r="T18" s="249">
        <v>65.75</v>
      </c>
      <c r="U18" s="251">
        <v>66</v>
      </c>
      <c r="V18" s="221">
        <f t="shared" si="2"/>
        <v>65.875</v>
      </c>
      <c r="W18" s="248">
        <f t="shared" si="3"/>
        <v>6</v>
      </c>
      <c r="X18" s="249">
        <v>67.5</v>
      </c>
      <c r="Y18" s="251">
        <v>70</v>
      </c>
      <c r="Z18" s="221">
        <f t="shared" si="4"/>
        <v>68.75</v>
      </c>
      <c r="AA18" s="248">
        <f t="shared" si="5"/>
        <v>5</v>
      </c>
      <c r="AB18" s="249">
        <v>66</v>
      </c>
      <c r="AC18" s="251">
        <v>68</v>
      </c>
      <c r="AD18" s="221">
        <f t="shared" si="6"/>
        <v>67</v>
      </c>
      <c r="AE18" s="248">
        <f t="shared" si="7"/>
        <v>7</v>
      </c>
      <c r="AF18" s="249">
        <v>68</v>
      </c>
      <c r="AG18" s="251">
        <v>68</v>
      </c>
      <c r="AH18" s="221">
        <f t="shared" si="8"/>
        <v>68</v>
      </c>
      <c r="AI18" s="248">
        <f t="shared" si="9"/>
        <v>7</v>
      </c>
      <c r="AJ18" s="250">
        <f t="shared" si="10"/>
        <v>66.6</v>
      </c>
      <c r="AK18" s="250">
        <f t="shared" si="11"/>
        <v>68</v>
      </c>
      <c r="AL18" s="221">
        <f t="shared" si="12"/>
        <v>67.3</v>
      </c>
      <c r="AM18" s="222"/>
      <c r="AN18" s="71"/>
      <c r="AO18" s="69"/>
    </row>
    <row r="19" spans="1:42" s="70" customFormat="1" ht="33.75" customHeight="1">
      <c r="A19" s="151">
        <v>7</v>
      </c>
      <c r="B19" s="20">
        <v>117</v>
      </c>
      <c r="C19" s="19"/>
      <c r="D19" s="20">
        <v>10153454</v>
      </c>
      <c r="E19" s="21" t="s">
        <v>433</v>
      </c>
      <c r="F19" s="21" t="s">
        <v>528</v>
      </c>
      <c r="G19" s="19" t="s">
        <v>25</v>
      </c>
      <c r="H19" s="25" t="s">
        <v>529</v>
      </c>
      <c r="I19" s="22" t="s">
        <v>530</v>
      </c>
      <c r="J19" s="23" t="s">
        <v>532</v>
      </c>
      <c r="K19" s="20" t="s">
        <v>33</v>
      </c>
      <c r="L19" s="171" t="s">
        <v>149</v>
      </c>
      <c r="M19" s="20" t="s">
        <v>102</v>
      </c>
      <c r="N19" s="171" t="s">
        <v>208</v>
      </c>
      <c r="O19" s="24" t="s">
        <v>531</v>
      </c>
      <c r="P19" s="249">
        <v>62.75</v>
      </c>
      <c r="Q19" s="251">
        <v>67</v>
      </c>
      <c r="R19" s="221">
        <f t="shared" si="0"/>
        <v>64.875</v>
      </c>
      <c r="S19" s="248">
        <f t="shared" si="1"/>
        <v>9</v>
      </c>
      <c r="T19" s="249">
        <v>65</v>
      </c>
      <c r="U19" s="251">
        <v>64</v>
      </c>
      <c r="V19" s="221">
        <f t="shared" si="2"/>
        <v>64.5</v>
      </c>
      <c r="W19" s="248">
        <f t="shared" si="3"/>
        <v>7</v>
      </c>
      <c r="X19" s="249">
        <v>65.25</v>
      </c>
      <c r="Y19" s="251">
        <v>66</v>
      </c>
      <c r="Z19" s="221">
        <f t="shared" si="4"/>
        <v>65.625</v>
      </c>
      <c r="AA19" s="248">
        <f t="shared" si="5"/>
        <v>9</v>
      </c>
      <c r="AB19" s="249">
        <v>65.5</v>
      </c>
      <c r="AC19" s="251">
        <v>68</v>
      </c>
      <c r="AD19" s="221">
        <f t="shared" si="6"/>
        <v>66.75</v>
      </c>
      <c r="AE19" s="248">
        <f t="shared" si="7"/>
        <v>8</v>
      </c>
      <c r="AF19" s="249">
        <v>66</v>
      </c>
      <c r="AG19" s="251">
        <v>69</v>
      </c>
      <c r="AH19" s="221">
        <f t="shared" si="8"/>
        <v>67.5</v>
      </c>
      <c r="AI19" s="248">
        <f t="shared" si="9"/>
        <v>8</v>
      </c>
      <c r="AJ19" s="250">
        <f t="shared" si="10"/>
        <v>64.9</v>
      </c>
      <c r="AK19" s="250">
        <f t="shared" si="11"/>
        <v>66.8</v>
      </c>
      <c r="AL19" s="221">
        <f t="shared" si="12"/>
        <v>65.85</v>
      </c>
      <c r="AM19" s="222"/>
      <c r="AN19" s="28"/>
      <c r="AO19" s="69"/>
      <c r="AP19" s="9"/>
    </row>
    <row r="20" spans="1:42" s="70" customFormat="1" ht="33.75" customHeight="1">
      <c r="A20" s="151">
        <v>8</v>
      </c>
      <c r="B20" s="157">
        <v>109</v>
      </c>
      <c r="C20" s="157"/>
      <c r="D20" s="176">
        <v>10060946</v>
      </c>
      <c r="E20" s="177" t="s">
        <v>145</v>
      </c>
      <c r="F20" s="177" t="s">
        <v>427</v>
      </c>
      <c r="G20" s="176" t="s">
        <v>25</v>
      </c>
      <c r="H20" s="122" t="s">
        <v>209</v>
      </c>
      <c r="I20" s="178" t="s">
        <v>428</v>
      </c>
      <c r="J20" s="229" t="s">
        <v>285</v>
      </c>
      <c r="K20" s="122" t="s">
        <v>210</v>
      </c>
      <c r="L20" s="122" t="s">
        <v>211</v>
      </c>
      <c r="M20" s="122" t="s">
        <v>64</v>
      </c>
      <c r="N20" s="122" t="s">
        <v>212</v>
      </c>
      <c r="O20" s="123" t="s">
        <v>213</v>
      </c>
      <c r="P20" s="249">
        <v>62</v>
      </c>
      <c r="Q20" s="251">
        <v>60</v>
      </c>
      <c r="R20" s="221">
        <f t="shared" si="0"/>
        <v>61</v>
      </c>
      <c r="S20" s="248">
        <f t="shared" si="1"/>
        <v>10</v>
      </c>
      <c r="T20" s="249">
        <v>65.5</v>
      </c>
      <c r="U20" s="251">
        <v>62</v>
      </c>
      <c r="V20" s="221">
        <f t="shared" si="2"/>
        <v>63.75</v>
      </c>
      <c r="W20" s="248">
        <f t="shared" si="3"/>
        <v>8</v>
      </c>
      <c r="X20" s="249">
        <v>66.5</v>
      </c>
      <c r="Y20" s="251">
        <v>65</v>
      </c>
      <c r="Z20" s="221">
        <f t="shared" si="4"/>
        <v>65.75</v>
      </c>
      <c r="AA20" s="248">
        <f t="shared" si="5"/>
        <v>8</v>
      </c>
      <c r="AB20" s="249">
        <v>67.5</v>
      </c>
      <c r="AC20" s="251">
        <v>68</v>
      </c>
      <c r="AD20" s="221">
        <f t="shared" si="6"/>
        <v>67.75</v>
      </c>
      <c r="AE20" s="248">
        <f t="shared" si="7"/>
        <v>5</v>
      </c>
      <c r="AF20" s="249">
        <v>67.5</v>
      </c>
      <c r="AG20" s="251">
        <v>69</v>
      </c>
      <c r="AH20" s="221">
        <f t="shared" si="8"/>
        <v>68.25</v>
      </c>
      <c r="AI20" s="248">
        <f t="shared" si="9"/>
        <v>6</v>
      </c>
      <c r="AJ20" s="250">
        <f t="shared" si="10"/>
        <v>65.8</v>
      </c>
      <c r="AK20" s="250">
        <f t="shared" si="11"/>
        <v>64.8</v>
      </c>
      <c r="AL20" s="221">
        <f t="shared" si="12"/>
        <v>65.3</v>
      </c>
      <c r="AM20" s="222"/>
      <c r="AN20" s="28"/>
      <c r="AO20" s="69"/>
      <c r="AP20" s="9"/>
    </row>
    <row r="21" spans="1:41" s="70" customFormat="1" ht="33.75" customHeight="1">
      <c r="A21" s="151">
        <v>9</v>
      </c>
      <c r="B21" s="20">
        <v>102</v>
      </c>
      <c r="C21" s="19"/>
      <c r="D21" s="20">
        <v>10078500</v>
      </c>
      <c r="E21" s="21" t="s">
        <v>72</v>
      </c>
      <c r="F21" s="21" t="s">
        <v>73</v>
      </c>
      <c r="G21" s="19" t="s">
        <v>25</v>
      </c>
      <c r="H21" s="25" t="s">
        <v>476</v>
      </c>
      <c r="I21" s="22" t="s">
        <v>74</v>
      </c>
      <c r="J21" s="23" t="s">
        <v>75</v>
      </c>
      <c r="K21" s="20" t="s">
        <v>33</v>
      </c>
      <c r="L21" s="20" t="s">
        <v>27</v>
      </c>
      <c r="M21" s="20" t="s">
        <v>28</v>
      </c>
      <c r="N21" s="20" t="s">
        <v>35</v>
      </c>
      <c r="O21" s="24" t="s">
        <v>76</v>
      </c>
      <c r="P21" s="249">
        <v>63</v>
      </c>
      <c r="Q21" s="251">
        <v>69</v>
      </c>
      <c r="R21" s="221">
        <f t="shared" si="0"/>
        <v>66</v>
      </c>
      <c r="S21" s="248">
        <f t="shared" si="1"/>
        <v>7</v>
      </c>
      <c r="T21" s="249">
        <v>60</v>
      </c>
      <c r="U21" s="251">
        <v>63</v>
      </c>
      <c r="V21" s="221">
        <f t="shared" si="2"/>
        <v>61.5</v>
      </c>
      <c r="W21" s="248">
        <f t="shared" si="3"/>
        <v>10</v>
      </c>
      <c r="X21" s="249">
        <v>62.5</v>
      </c>
      <c r="Y21" s="251">
        <v>67</v>
      </c>
      <c r="Z21" s="221">
        <f t="shared" si="4"/>
        <v>64.75</v>
      </c>
      <c r="AA21" s="248">
        <f t="shared" si="5"/>
        <v>10</v>
      </c>
      <c r="AB21" s="249">
        <v>62</v>
      </c>
      <c r="AC21" s="251">
        <v>68</v>
      </c>
      <c r="AD21" s="221">
        <f t="shared" si="6"/>
        <v>65</v>
      </c>
      <c r="AE21" s="248">
        <f t="shared" si="7"/>
        <v>9</v>
      </c>
      <c r="AF21" s="249">
        <v>66.25</v>
      </c>
      <c r="AG21" s="251">
        <v>68</v>
      </c>
      <c r="AH21" s="221">
        <f t="shared" si="8"/>
        <v>67.125</v>
      </c>
      <c r="AI21" s="248">
        <f t="shared" si="9"/>
        <v>9</v>
      </c>
      <c r="AJ21" s="250">
        <f t="shared" si="10"/>
        <v>62.75</v>
      </c>
      <c r="AK21" s="250">
        <f t="shared" si="11"/>
        <v>67</v>
      </c>
      <c r="AL21" s="221">
        <f t="shared" si="12"/>
        <v>64.875</v>
      </c>
      <c r="AM21" s="222"/>
      <c r="AN21" s="28"/>
      <c r="AO21" s="72"/>
    </row>
    <row r="22" spans="1:41" s="70" customFormat="1" ht="33.75" customHeight="1">
      <c r="A22" s="151">
        <v>10</v>
      </c>
      <c r="B22" s="157">
        <v>160</v>
      </c>
      <c r="C22" s="157"/>
      <c r="D22" s="154">
        <v>10097061</v>
      </c>
      <c r="E22" s="155" t="s">
        <v>29</v>
      </c>
      <c r="F22" s="155" t="s">
        <v>30</v>
      </c>
      <c r="G22" s="157" t="s">
        <v>25</v>
      </c>
      <c r="H22" s="154" t="s">
        <v>276</v>
      </c>
      <c r="I22" s="156" t="s">
        <v>31</v>
      </c>
      <c r="J22" s="159" t="s">
        <v>32</v>
      </c>
      <c r="K22" s="154" t="s">
        <v>33</v>
      </c>
      <c r="L22" s="154" t="s">
        <v>27</v>
      </c>
      <c r="M22" s="154" t="s">
        <v>34</v>
      </c>
      <c r="N22" s="154" t="s">
        <v>35</v>
      </c>
      <c r="O22" s="168" t="s">
        <v>36</v>
      </c>
      <c r="P22" s="249">
        <v>63.75</v>
      </c>
      <c r="Q22" s="251">
        <v>68</v>
      </c>
      <c r="R22" s="221">
        <f t="shared" si="0"/>
        <v>65.875</v>
      </c>
      <c r="S22" s="248">
        <f t="shared" si="1"/>
        <v>8</v>
      </c>
      <c r="T22" s="249">
        <v>60.5</v>
      </c>
      <c r="U22" s="251">
        <v>63</v>
      </c>
      <c r="V22" s="221">
        <f t="shared" si="2"/>
        <v>61.75</v>
      </c>
      <c r="W22" s="248">
        <f t="shared" si="3"/>
        <v>9</v>
      </c>
      <c r="X22" s="249">
        <v>64.75</v>
      </c>
      <c r="Y22" s="251">
        <v>67</v>
      </c>
      <c r="Z22" s="221">
        <f t="shared" si="4"/>
        <v>65.875</v>
      </c>
      <c r="AA22" s="248">
        <f t="shared" si="5"/>
        <v>7</v>
      </c>
      <c r="AB22" s="249">
        <v>61.25</v>
      </c>
      <c r="AC22" s="251">
        <v>65</v>
      </c>
      <c r="AD22" s="221">
        <f t="shared" si="6"/>
        <v>63.125</v>
      </c>
      <c r="AE22" s="248">
        <f t="shared" si="7"/>
        <v>10</v>
      </c>
      <c r="AF22" s="249">
        <v>60</v>
      </c>
      <c r="AG22" s="251">
        <v>62</v>
      </c>
      <c r="AH22" s="221">
        <f t="shared" si="8"/>
        <v>61</v>
      </c>
      <c r="AI22" s="248">
        <f t="shared" si="9"/>
        <v>10</v>
      </c>
      <c r="AJ22" s="250">
        <f t="shared" si="10"/>
        <v>62.05</v>
      </c>
      <c r="AK22" s="250">
        <f t="shared" si="11"/>
        <v>65</v>
      </c>
      <c r="AL22" s="221">
        <f t="shared" si="12"/>
        <v>63.525</v>
      </c>
      <c r="AM22" s="222"/>
      <c r="AN22" s="71"/>
      <c r="AO22" s="69"/>
    </row>
    <row r="23" spans="1:41" s="70" customFormat="1" ht="19.5" customHeight="1">
      <c r="A23" s="78"/>
      <c r="B23" s="78"/>
      <c r="C23" s="78"/>
      <c r="D23" s="73"/>
      <c r="E23" s="78"/>
      <c r="F23" s="78"/>
      <c r="G23" s="74"/>
      <c r="H23" s="79" t="s">
        <v>148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N23" s="75"/>
      <c r="AO23" s="75"/>
    </row>
    <row r="24" spans="1:15" ht="19.5">
      <c r="A24" s="80" t="s">
        <v>188</v>
      </c>
      <c r="B24" s="76"/>
      <c r="C24" s="76"/>
      <c r="D24" s="1"/>
      <c r="E24" s="76"/>
      <c r="F24" s="76"/>
      <c r="G24" s="1"/>
      <c r="H24" s="1"/>
      <c r="I24" s="1"/>
      <c r="J24" s="1"/>
      <c r="K24" s="280"/>
      <c r="L24" s="280"/>
      <c r="M24" s="280"/>
      <c r="N24" s="280"/>
      <c r="O24" s="280"/>
    </row>
  </sheetData>
  <sheetProtection/>
  <mergeCells count="34">
    <mergeCell ref="M6:S6"/>
    <mergeCell ref="G7:K7"/>
    <mergeCell ref="M7:Q7"/>
    <mergeCell ref="M8:Q8"/>
    <mergeCell ref="AL11:AL12"/>
    <mergeCell ref="O11:O12"/>
    <mergeCell ref="P11:S11"/>
    <mergeCell ref="G6:L6"/>
    <mergeCell ref="AM11:AM12"/>
    <mergeCell ref="K24:O24"/>
    <mergeCell ref="T11:W11"/>
    <mergeCell ref="X11:AA11"/>
    <mergeCell ref="AB11:AE11"/>
    <mergeCell ref="AF11:AI11"/>
    <mergeCell ref="AJ11:AK11"/>
    <mergeCell ref="L11:L12"/>
    <mergeCell ref="M11:M12"/>
    <mergeCell ref="N11:N12"/>
    <mergeCell ref="F11:F12"/>
    <mergeCell ref="G11:G12"/>
    <mergeCell ref="H11:H12"/>
    <mergeCell ref="I11:I12"/>
    <mergeCell ref="J11:J12"/>
    <mergeCell ref="K11:K12"/>
    <mergeCell ref="A1:AM1"/>
    <mergeCell ref="A2:AM2"/>
    <mergeCell ref="A4:AM4"/>
    <mergeCell ref="A5:AM5"/>
    <mergeCell ref="AL10:AM10"/>
    <mergeCell ref="A11:A12"/>
    <mergeCell ref="B11:B12"/>
    <mergeCell ref="C11:C12"/>
    <mergeCell ref="D11:D12"/>
    <mergeCell ref="E11:E12"/>
  </mergeCells>
  <printOptions/>
  <pageMargins left="0.25" right="0.25" top="0.75" bottom="0.75" header="0.3" footer="0.3"/>
  <pageSetup fitToHeight="0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view="pageBreakPreview" zoomScale="75" zoomScaleSheetLayoutView="75" workbookViewId="0" topLeftCell="A1">
      <selection activeCell="H16" sqref="H16"/>
    </sheetView>
  </sheetViews>
  <sheetFormatPr defaultColWidth="9.00390625" defaultRowHeight="12.75"/>
  <cols>
    <col min="1" max="1" width="4.75390625" style="124" customWidth="1"/>
    <col min="2" max="2" width="6.125" style="124" customWidth="1"/>
    <col min="3" max="3" width="10.00390625" style="124" hidden="1" customWidth="1"/>
    <col min="4" max="4" width="9.75390625" style="124" customWidth="1"/>
    <col min="5" max="5" width="20.00390625" style="124" customWidth="1"/>
    <col min="6" max="6" width="5.75390625" style="124" customWidth="1"/>
    <col min="7" max="7" width="5.875" style="124" hidden="1" customWidth="1"/>
    <col min="8" max="8" width="24.875" style="124" customWidth="1"/>
    <col min="9" max="9" width="16.375" style="124" customWidth="1"/>
    <col min="10" max="10" width="11.625" style="124" customWidth="1"/>
    <col min="11" max="11" width="12.75390625" style="124" customWidth="1"/>
    <col min="12" max="12" width="12.625" style="124" customWidth="1"/>
    <col min="13" max="13" width="10.875" style="124" customWidth="1"/>
    <col min="14" max="14" width="11.875" style="124" customWidth="1"/>
    <col min="15" max="18" width="10.625" style="124" customWidth="1"/>
    <col min="19" max="19" width="10.00390625" style="124" customWidth="1"/>
    <col min="20" max="20" width="5.00390625" style="124" customWidth="1"/>
    <col min="21" max="21" width="9.25390625" style="124" customWidth="1"/>
    <col min="22" max="22" width="12.125" style="124" customWidth="1"/>
    <col min="23" max="16384" width="9.125" style="124" customWidth="1"/>
  </cols>
  <sheetData>
    <row r="1" spans="1:22" ht="45" customHeight="1">
      <c r="A1" s="263" t="s">
        <v>490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</row>
    <row r="2" spans="1:22" ht="21.7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22" s="126" customFormat="1" ht="23.25" customHeight="1">
      <c r="A3" s="264" t="s">
        <v>491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</row>
    <row r="4" spans="1:22" s="126" customFormat="1" ht="23.25" customHeight="1">
      <c r="A4" s="271" t="s">
        <v>172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</row>
    <row r="5" spans="1:22" ht="40.5" customHeight="1">
      <c r="A5" s="265" t="s">
        <v>500</v>
      </c>
      <c r="B5" s="266"/>
      <c r="C5" s="266"/>
      <c r="D5" s="266"/>
      <c r="E5" s="266"/>
      <c r="F5" s="266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</row>
    <row r="6" spans="1:25" s="130" customFormat="1" ht="17.25" customHeight="1">
      <c r="A6" s="268" t="s">
        <v>7</v>
      </c>
      <c r="B6" s="268"/>
      <c r="C6" s="268"/>
      <c r="D6" s="268"/>
      <c r="E6" s="268"/>
      <c r="F6" s="268"/>
      <c r="G6" s="268"/>
      <c r="H6" s="268"/>
      <c r="I6" s="268"/>
      <c r="J6" s="127"/>
      <c r="K6" s="127"/>
      <c r="L6" s="127"/>
      <c r="M6" s="128"/>
      <c r="N6" s="128"/>
      <c r="O6" s="129"/>
      <c r="P6" s="129"/>
      <c r="Q6" s="129"/>
      <c r="R6" s="129"/>
      <c r="S6" s="129"/>
      <c r="U6" s="270" t="s">
        <v>504</v>
      </c>
      <c r="V6" s="270"/>
      <c r="W6" s="131"/>
      <c r="X6" s="131"/>
      <c r="Y6" s="132"/>
    </row>
    <row r="7" spans="1:22" s="133" customFormat="1" ht="33.75" customHeight="1">
      <c r="A7" s="269" t="s">
        <v>187</v>
      </c>
      <c r="B7" s="269" t="s">
        <v>9</v>
      </c>
      <c r="C7" s="269"/>
      <c r="D7" s="259" t="s">
        <v>12</v>
      </c>
      <c r="E7" s="258" t="s">
        <v>13</v>
      </c>
      <c r="F7" s="269" t="s">
        <v>14</v>
      </c>
      <c r="G7" s="259" t="s">
        <v>15</v>
      </c>
      <c r="H7" s="258" t="s">
        <v>174</v>
      </c>
      <c r="I7" s="258" t="s">
        <v>17</v>
      </c>
      <c r="J7" s="258" t="s">
        <v>18</v>
      </c>
      <c r="K7" s="258" t="s">
        <v>19</v>
      </c>
      <c r="L7" s="258" t="s">
        <v>20</v>
      </c>
      <c r="M7" s="262" t="s">
        <v>21</v>
      </c>
      <c r="N7" s="258" t="s">
        <v>169</v>
      </c>
      <c r="O7" s="257" t="s">
        <v>492</v>
      </c>
      <c r="P7" s="257" t="s">
        <v>493</v>
      </c>
      <c r="Q7" s="257" t="s">
        <v>494</v>
      </c>
      <c r="R7" s="257" t="s">
        <v>495</v>
      </c>
      <c r="S7" s="257" t="s">
        <v>496</v>
      </c>
      <c r="T7" s="256" t="s">
        <v>497</v>
      </c>
      <c r="U7" s="260" t="s">
        <v>498</v>
      </c>
      <c r="V7" s="256" t="s">
        <v>499</v>
      </c>
    </row>
    <row r="8" spans="1:22" s="133" customFormat="1" ht="51.75" customHeight="1">
      <c r="A8" s="269"/>
      <c r="B8" s="269"/>
      <c r="C8" s="269"/>
      <c r="D8" s="259"/>
      <c r="E8" s="258"/>
      <c r="F8" s="269"/>
      <c r="G8" s="259"/>
      <c r="H8" s="262"/>
      <c r="I8" s="258"/>
      <c r="J8" s="258"/>
      <c r="K8" s="258"/>
      <c r="L8" s="258"/>
      <c r="M8" s="262"/>
      <c r="N8" s="258"/>
      <c r="O8" s="257"/>
      <c r="P8" s="257"/>
      <c r="Q8" s="257"/>
      <c r="R8" s="257"/>
      <c r="S8" s="257"/>
      <c r="T8" s="256"/>
      <c r="U8" s="260"/>
      <c r="V8" s="256"/>
    </row>
    <row r="9" spans="1:23" s="140" customFormat="1" ht="57" customHeight="1">
      <c r="A9" s="134">
        <v>1</v>
      </c>
      <c r="B9" s="135">
        <v>603</v>
      </c>
      <c r="C9" s="154">
        <v>10036530</v>
      </c>
      <c r="D9" s="155" t="s">
        <v>44</v>
      </c>
      <c r="E9" s="155" t="s">
        <v>45</v>
      </c>
      <c r="F9" s="157" t="s">
        <v>25</v>
      </c>
      <c r="G9" s="160" t="s">
        <v>204</v>
      </c>
      <c r="H9" s="169" t="s">
        <v>426</v>
      </c>
      <c r="I9" s="170" t="s">
        <v>122</v>
      </c>
      <c r="J9" s="160" t="s">
        <v>48</v>
      </c>
      <c r="K9" s="160" t="s">
        <v>154</v>
      </c>
      <c r="L9" s="160" t="s">
        <v>205</v>
      </c>
      <c r="M9" s="160" t="s">
        <v>35</v>
      </c>
      <c r="N9" s="175" t="s">
        <v>206</v>
      </c>
      <c r="O9" s="136">
        <v>8</v>
      </c>
      <c r="P9" s="136">
        <v>8.3</v>
      </c>
      <c r="Q9" s="136">
        <v>7.4</v>
      </c>
      <c r="R9" s="136">
        <v>7.5</v>
      </c>
      <c r="S9" s="136">
        <v>8</v>
      </c>
      <c r="T9" s="134"/>
      <c r="U9" s="137">
        <f>O9+P9+Q9+R9+S9</f>
        <v>39.2</v>
      </c>
      <c r="V9" s="138">
        <f>U9*2</f>
        <v>78.4</v>
      </c>
      <c r="W9" s="139"/>
    </row>
    <row r="10" spans="1:23" s="140" customFormat="1" ht="57" customHeight="1">
      <c r="A10" s="134">
        <v>2</v>
      </c>
      <c r="B10" s="135">
        <v>601</v>
      </c>
      <c r="C10" s="154">
        <v>10066475</v>
      </c>
      <c r="D10" s="155" t="s">
        <v>319</v>
      </c>
      <c r="E10" s="155" t="s">
        <v>318</v>
      </c>
      <c r="F10" s="157" t="s">
        <v>25</v>
      </c>
      <c r="G10" s="154" t="s">
        <v>320</v>
      </c>
      <c r="H10" s="156" t="s">
        <v>321</v>
      </c>
      <c r="I10" s="159" t="s">
        <v>322</v>
      </c>
      <c r="J10" s="171" t="s">
        <v>40</v>
      </c>
      <c r="K10" s="154" t="s">
        <v>147</v>
      </c>
      <c r="L10" s="154" t="s">
        <v>323</v>
      </c>
      <c r="M10" s="154" t="s">
        <v>68</v>
      </c>
      <c r="N10" s="168" t="s">
        <v>399</v>
      </c>
      <c r="O10" s="136">
        <v>6.6</v>
      </c>
      <c r="P10" s="136">
        <v>6.9</v>
      </c>
      <c r="Q10" s="136">
        <v>6.8</v>
      </c>
      <c r="R10" s="136">
        <v>6.4</v>
      </c>
      <c r="S10" s="136">
        <v>6.7</v>
      </c>
      <c r="T10" s="134"/>
      <c r="U10" s="137">
        <f>O10+P10+Q10+R10+S10</f>
        <v>33.400000000000006</v>
      </c>
      <c r="V10" s="138">
        <f>U10*2</f>
        <v>66.80000000000001</v>
      </c>
      <c r="W10" s="139"/>
    </row>
    <row r="11" spans="4:14" ht="30.75" customHeight="1">
      <c r="D11" s="141"/>
      <c r="E11" s="141"/>
      <c r="I11" s="142"/>
      <c r="J11" s="142"/>
      <c r="K11" s="142"/>
      <c r="L11" s="142"/>
      <c r="M11" s="142"/>
      <c r="N11" s="143"/>
    </row>
    <row r="12" spans="1:15" s="146" customFormat="1" ht="19.5">
      <c r="A12" s="80" t="s">
        <v>188</v>
      </c>
      <c r="B12" s="144"/>
      <c r="C12" s="144"/>
      <c r="D12" s="144"/>
      <c r="E12" s="145"/>
      <c r="F12" s="145"/>
      <c r="G12" s="261"/>
      <c r="H12" s="261"/>
      <c r="I12" s="261"/>
      <c r="J12" s="261"/>
      <c r="K12" s="261"/>
      <c r="L12" s="261"/>
      <c r="M12" s="261"/>
      <c r="N12" s="261"/>
      <c r="O12" s="261"/>
    </row>
    <row r="13" spans="1:15" ht="12.75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</row>
  </sheetData>
  <sheetProtection/>
  <mergeCells count="29">
    <mergeCell ref="A1:V1"/>
    <mergeCell ref="A3:V3"/>
    <mergeCell ref="A5:V5"/>
    <mergeCell ref="A6:I6"/>
    <mergeCell ref="A7:A8"/>
    <mergeCell ref="B7:B8"/>
    <mergeCell ref="C7:C8"/>
    <mergeCell ref="F7:F8"/>
    <mergeCell ref="U6:V6"/>
    <mergeCell ref="A4:V4"/>
    <mergeCell ref="G12:O12"/>
    <mergeCell ref="L7:L8"/>
    <mergeCell ref="M7:M8"/>
    <mergeCell ref="N7:N8"/>
    <mergeCell ref="O7:O8"/>
    <mergeCell ref="P7:P8"/>
    <mergeCell ref="G7:G8"/>
    <mergeCell ref="H7:H8"/>
    <mergeCell ref="I7:I8"/>
    <mergeCell ref="J7:J8"/>
    <mergeCell ref="V7:V8"/>
    <mergeCell ref="Q7:Q8"/>
    <mergeCell ref="K7:K8"/>
    <mergeCell ref="D7:D8"/>
    <mergeCell ref="E7:E8"/>
    <mergeCell ref="R7:R8"/>
    <mergeCell ref="S7:S8"/>
    <mergeCell ref="T7:T8"/>
    <mergeCell ref="U7:U8"/>
  </mergeCells>
  <printOptions/>
  <pageMargins left="0.25" right="0.25" top="0.75" bottom="0.75" header="0.3" footer="0.3"/>
  <pageSetup fitToHeight="0" fitToWidth="1" horizontalDpi="600" verticalDpi="600" orientation="landscape" paperSize="9" scale="6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7"/>
  <sheetViews>
    <sheetView view="pageBreakPreview" zoomScale="75" zoomScaleNormal="75" zoomScaleSheetLayoutView="75" zoomScalePageLayoutView="0" workbookViewId="0" topLeftCell="A6">
      <selection activeCell="B24" sqref="B24"/>
    </sheetView>
  </sheetViews>
  <sheetFormatPr defaultColWidth="9.00390625" defaultRowHeight="12.75"/>
  <cols>
    <col min="1" max="1" width="4.625" style="51" customWidth="1"/>
    <col min="2" max="2" width="5.00390625" style="51" customWidth="1"/>
    <col min="3" max="3" width="12.375" style="51" hidden="1" customWidth="1"/>
    <col min="4" max="4" width="13.25390625" style="51" hidden="1" customWidth="1"/>
    <col min="5" max="5" width="11.25390625" style="51" customWidth="1"/>
    <col min="6" max="6" width="16.625" style="51" customWidth="1"/>
    <col min="7" max="7" width="5.125" style="51" customWidth="1"/>
    <col min="8" max="8" width="14.00390625" style="51" hidden="1" customWidth="1"/>
    <col min="9" max="9" width="22.125" style="51" customWidth="1"/>
    <col min="10" max="10" width="17.625" style="51" customWidth="1"/>
    <col min="11" max="11" width="11.75390625" style="51" customWidth="1"/>
    <col min="12" max="12" width="14.375" style="51" customWidth="1"/>
    <col min="13" max="13" width="7.125" style="51" customWidth="1"/>
    <col min="14" max="14" width="9.625" style="51" customWidth="1"/>
    <col min="15" max="15" width="14.125" style="51" customWidth="1"/>
    <col min="16" max="19" width="13.625" style="51" customWidth="1"/>
    <col min="20" max="20" width="28.25390625" style="54" customWidth="1"/>
    <col min="21" max="21" width="11.00390625" style="54" customWidth="1"/>
    <col min="22" max="16384" width="9.125" style="51" customWidth="1"/>
  </cols>
  <sheetData>
    <row r="1" spans="1:35" ht="42" customHeight="1">
      <c r="A1" s="292" t="s">
        <v>580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49"/>
      <c r="U1" s="49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</row>
    <row r="2" spans="1:35" ht="16.5" customHeight="1">
      <c r="A2" s="291" t="s">
        <v>569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49"/>
      <c r="U2" s="49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</row>
    <row r="3" spans="1:21" s="53" customFormat="1" ht="24" customHeight="1">
      <c r="A3" s="294" t="s">
        <v>567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52"/>
      <c r="U3" s="52"/>
    </row>
    <row r="4" spans="1:19" ht="18.75" customHeight="1">
      <c r="A4" s="295" t="s">
        <v>570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</row>
    <row r="5" spans="7:21" s="59" customFormat="1" ht="20.25" customHeight="1">
      <c r="G5" s="60"/>
      <c r="H5" s="63"/>
      <c r="I5" s="63"/>
      <c r="J5" s="63"/>
      <c r="K5" s="63"/>
      <c r="L5" s="60"/>
      <c r="N5" s="61"/>
      <c r="O5" s="61"/>
      <c r="P5" s="61"/>
      <c r="Q5" s="61"/>
      <c r="R5" s="61"/>
      <c r="S5" s="61"/>
      <c r="T5" s="62"/>
      <c r="U5" s="57"/>
    </row>
    <row r="6" spans="1:21" s="68" customFormat="1" ht="15" customHeight="1">
      <c r="A6" s="16" t="s">
        <v>7</v>
      </c>
      <c r="B6" s="64"/>
      <c r="C6" s="64"/>
      <c r="D6" s="64"/>
      <c r="E6" s="64"/>
      <c r="F6" s="64"/>
      <c r="G6" s="65"/>
      <c r="H6" s="66"/>
      <c r="I6" s="67"/>
      <c r="J6" s="67"/>
      <c r="K6" s="65"/>
      <c r="L6" s="65"/>
      <c r="N6" s="65"/>
      <c r="O6" s="150"/>
      <c r="P6" s="65"/>
      <c r="Q6" s="65"/>
      <c r="R6" s="65"/>
      <c r="S6" s="245" t="s">
        <v>581</v>
      </c>
      <c r="T6" s="6"/>
      <c r="U6" s="57"/>
    </row>
    <row r="7" spans="1:21" ht="72" customHeight="1">
      <c r="A7" s="237" t="s">
        <v>187</v>
      </c>
      <c r="B7" s="235" t="s">
        <v>9</v>
      </c>
      <c r="C7" s="239"/>
      <c r="D7" s="240"/>
      <c r="E7" s="241" t="s">
        <v>12</v>
      </c>
      <c r="F7" s="236" t="s">
        <v>13</v>
      </c>
      <c r="G7" s="241" t="s">
        <v>14</v>
      </c>
      <c r="H7" s="240"/>
      <c r="I7" s="242" t="s">
        <v>174</v>
      </c>
      <c r="J7" s="242" t="s">
        <v>17</v>
      </c>
      <c r="K7" s="242" t="s">
        <v>18</v>
      </c>
      <c r="L7" s="242" t="s">
        <v>19</v>
      </c>
      <c r="M7" s="242" t="s">
        <v>20</v>
      </c>
      <c r="N7" s="238" t="s">
        <v>21</v>
      </c>
      <c r="O7" s="242" t="s">
        <v>169</v>
      </c>
      <c r="P7" s="219" t="s">
        <v>571</v>
      </c>
      <c r="Q7" s="219" t="s">
        <v>572</v>
      </c>
      <c r="R7" s="219" t="s">
        <v>574</v>
      </c>
      <c r="S7" s="219" t="s">
        <v>573</v>
      </c>
      <c r="U7" s="57"/>
    </row>
    <row r="8" spans="1:22" s="70" customFormat="1" ht="33.75" customHeight="1">
      <c r="A8" s="151">
        <v>1</v>
      </c>
      <c r="B8" s="154">
        <v>213</v>
      </c>
      <c r="C8" s="157"/>
      <c r="D8" s="154">
        <v>10136244</v>
      </c>
      <c r="E8" s="155" t="s">
        <v>377</v>
      </c>
      <c r="F8" s="156" t="s">
        <v>456</v>
      </c>
      <c r="G8" s="157" t="s">
        <v>25</v>
      </c>
      <c r="H8" s="154" t="s">
        <v>361</v>
      </c>
      <c r="I8" s="156" t="s">
        <v>126</v>
      </c>
      <c r="J8" s="168" t="s">
        <v>122</v>
      </c>
      <c r="K8" s="154" t="s">
        <v>118</v>
      </c>
      <c r="L8" s="154" t="s">
        <v>56</v>
      </c>
      <c r="M8" s="154" t="s">
        <v>43</v>
      </c>
      <c r="N8" s="154" t="s">
        <v>68</v>
      </c>
      <c r="O8" s="168" t="s">
        <v>123</v>
      </c>
      <c r="P8" s="243">
        <v>73.633</v>
      </c>
      <c r="Q8" s="243">
        <v>72.167</v>
      </c>
      <c r="R8" s="243">
        <v>73.698</v>
      </c>
      <c r="S8" s="244">
        <f aca="true" t="shared" si="0" ref="S8:S21">P8+Q8+R8</f>
        <v>219.498</v>
      </c>
      <c r="T8" s="71"/>
      <c r="U8" s="69"/>
      <c r="V8" s="9"/>
    </row>
    <row r="9" spans="1:22" s="70" customFormat="1" ht="33.75" customHeight="1">
      <c r="A9" s="151">
        <v>2</v>
      </c>
      <c r="B9" s="154">
        <v>214</v>
      </c>
      <c r="C9" s="157"/>
      <c r="D9" s="154">
        <v>10141045</v>
      </c>
      <c r="E9" s="155" t="s">
        <v>128</v>
      </c>
      <c r="F9" s="156" t="s">
        <v>378</v>
      </c>
      <c r="G9" s="157" t="s">
        <v>25</v>
      </c>
      <c r="H9" s="158" t="s">
        <v>324</v>
      </c>
      <c r="I9" s="156" t="s">
        <v>325</v>
      </c>
      <c r="J9" s="168" t="s">
        <v>127</v>
      </c>
      <c r="K9" s="154" t="s">
        <v>48</v>
      </c>
      <c r="L9" s="154" t="s">
        <v>42</v>
      </c>
      <c r="M9" s="154" t="s">
        <v>269</v>
      </c>
      <c r="N9" s="160" t="s">
        <v>225</v>
      </c>
      <c r="O9" s="168" t="s">
        <v>282</v>
      </c>
      <c r="P9" s="243">
        <v>70.067</v>
      </c>
      <c r="Q9" s="243">
        <v>72.444</v>
      </c>
      <c r="R9" s="243">
        <v>72.865</v>
      </c>
      <c r="S9" s="244">
        <f t="shared" si="0"/>
        <v>215.37599999999998</v>
      </c>
      <c r="T9" s="71"/>
      <c r="U9" s="69"/>
      <c r="V9" s="9"/>
    </row>
    <row r="10" spans="1:22" s="70" customFormat="1" ht="33.75" customHeight="1">
      <c r="A10" s="151">
        <v>3</v>
      </c>
      <c r="B10" s="154">
        <v>210</v>
      </c>
      <c r="C10" s="157"/>
      <c r="D10" s="154">
        <v>10141044</v>
      </c>
      <c r="E10" s="155" t="s">
        <v>356</v>
      </c>
      <c r="F10" s="156" t="s">
        <v>455</v>
      </c>
      <c r="G10" s="157" t="s">
        <v>25</v>
      </c>
      <c r="H10" s="158" t="s">
        <v>357</v>
      </c>
      <c r="I10" s="156" t="s">
        <v>358</v>
      </c>
      <c r="J10" s="168" t="s">
        <v>359</v>
      </c>
      <c r="K10" s="154" t="s">
        <v>140</v>
      </c>
      <c r="L10" s="154" t="s">
        <v>42</v>
      </c>
      <c r="M10" s="154" t="s">
        <v>43</v>
      </c>
      <c r="N10" s="154" t="s">
        <v>71</v>
      </c>
      <c r="O10" s="168" t="s">
        <v>360</v>
      </c>
      <c r="P10" s="243">
        <v>71.4</v>
      </c>
      <c r="Q10" s="243">
        <v>73.111</v>
      </c>
      <c r="R10" s="243">
        <v>70.729</v>
      </c>
      <c r="S10" s="244">
        <f t="shared" si="0"/>
        <v>215.24</v>
      </c>
      <c r="T10" s="71"/>
      <c r="U10" s="69"/>
      <c r="V10" s="9"/>
    </row>
    <row r="11" spans="1:22" s="70" customFormat="1" ht="33.75" customHeight="1">
      <c r="A11" s="151">
        <v>4</v>
      </c>
      <c r="B11" s="154">
        <v>216</v>
      </c>
      <c r="C11" s="157"/>
      <c r="D11" s="176">
        <v>10141112</v>
      </c>
      <c r="E11" s="177" t="s">
        <v>436</v>
      </c>
      <c r="F11" s="178" t="s">
        <v>437</v>
      </c>
      <c r="G11" s="176" t="s">
        <v>25</v>
      </c>
      <c r="H11" s="122" t="s">
        <v>241</v>
      </c>
      <c r="I11" s="178" t="s">
        <v>163</v>
      </c>
      <c r="J11" s="179" t="s">
        <v>267</v>
      </c>
      <c r="K11" s="122" t="s">
        <v>146</v>
      </c>
      <c r="L11" s="122" t="s">
        <v>147</v>
      </c>
      <c r="M11" s="122" t="s">
        <v>69</v>
      </c>
      <c r="N11" s="122" t="s">
        <v>225</v>
      </c>
      <c r="O11" s="123" t="s">
        <v>162</v>
      </c>
      <c r="P11" s="243">
        <v>68.3</v>
      </c>
      <c r="Q11" s="243">
        <v>69</v>
      </c>
      <c r="R11" s="243">
        <v>69.635</v>
      </c>
      <c r="S11" s="244">
        <f t="shared" si="0"/>
        <v>206.935</v>
      </c>
      <c r="T11" s="71"/>
      <c r="U11" s="69"/>
      <c r="V11" s="9"/>
    </row>
    <row r="12" spans="1:22" s="70" customFormat="1" ht="33.75" customHeight="1">
      <c r="A12" s="151">
        <v>5</v>
      </c>
      <c r="B12" s="154">
        <v>215</v>
      </c>
      <c r="C12" s="157"/>
      <c r="D12" s="157">
        <v>10141117</v>
      </c>
      <c r="E12" s="155" t="s">
        <v>130</v>
      </c>
      <c r="F12" s="156" t="s">
        <v>131</v>
      </c>
      <c r="G12" s="157" t="s">
        <v>25</v>
      </c>
      <c r="H12" s="160" t="s">
        <v>286</v>
      </c>
      <c r="I12" s="169" t="s">
        <v>389</v>
      </c>
      <c r="J12" s="170" t="s">
        <v>287</v>
      </c>
      <c r="K12" s="160" t="s">
        <v>33</v>
      </c>
      <c r="L12" s="160" t="s">
        <v>27</v>
      </c>
      <c r="M12" s="160" t="s">
        <v>196</v>
      </c>
      <c r="N12" s="160" t="s">
        <v>225</v>
      </c>
      <c r="O12" s="175" t="s">
        <v>237</v>
      </c>
      <c r="P12" s="243">
        <v>70.233</v>
      </c>
      <c r="Q12" s="243">
        <v>66.722</v>
      </c>
      <c r="R12" s="243">
        <v>65.938</v>
      </c>
      <c r="S12" s="244">
        <f t="shared" si="0"/>
        <v>202.89299999999997</v>
      </c>
      <c r="T12" s="71"/>
      <c r="U12" s="69"/>
      <c r="V12" s="9"/>
    </row>
    <row r="13" spans="1:22" s="70" customFormat="1" ht="33.75" customHeight="1">
      <c r="A13" s="151">
        <v>6</v>
      </c>
      <c r="B13" s="154">
        <v>212</v>
      </c>
      <c r="C13" s="157"/>
      <c r="D13" s="154">
        <v>10141116</v>
      </c>
      <c r="E13" s="155" t="s">
        <v>0</v>
      </c>
      <c r="F13" s="156" t="s">
        <v>1</v>
      </c>
      <c r="G13" s="157" t="s">
        <v>25</v>
      </c>
      <c r="H13" s="158" t="s">
        <v>352</v>
      </c>
      <c r="I13" s="156" t="s">
        <v>2</v>
      </c>
      <c r="J13" s="168" t="s">
        <v>124</v>
      </c>
      <c r="K13" s="154" t="s">
        <v>48</v>
      </c>
      <c r="L13" s="154" t="s">
        <v>42</v>
      </c>
      <c r="M13" s="154" t="s">
        <v>120</v>
      </c>
      <c r="N13" s="154" t="s">
        <v>71</v>
      </c>
      <c r="O13" s="168" t="s">
        <v>125</v>
      </c>
      <c r="P13" s="243">
        <v>69.034</v>
      </c>
      <c r="Q13" s="243">
        <v>63.944</v>
      </c>
      <c r="R13" s="243">
        <v>69.219</v>
      </c>
      <c r="S13" s="244">
        <f t="shared" si="0"/>
        <v>202.197</v>
      </c>
      <c r="T13" s="71"/>
      <c r="U13" s="69"/>
      <c r="V13" s="9"/>
    </row>
    <row r="14" spans="1:22" s="70" customFormat="1" ht="33.75" customHeight="1">
      <c r="A14" s="151">
        <v>7</v>
      </c>
      <c r="B14" s="154">
        <v>203</v>
      </c>
      <c r="C14" s="157"/>
      <c r="D14" s="154">
        <v>10153409</v>
      </c>
      <c r="E14" s="155" t="s">
        <v>139</v>
      </c>
      <c r="F14" s="156" t="s">
        <v>454</v>
      </c>
      <c r="G14" s="157" t="s">
        <v>25</v>
      </c>
      <c r="H14" s="158" t="s">
        <v>351</v>
      </c>
      <c r="I14" s="156" t="s">
        <v>353</v>
      </c>
      <c r="J14" s="168" t="s">
        <v>354</v>
      </c>
      <c r="K14" s="160" t="s">
        <v>118</v>
      </c>
      <c r="L14" s="154" t="s">
        <v>56</v>
      </c>
      <c r="M14" s="154" t="s">
        <v>116</v>
      </c>
      <c r="N14" s="160" t="s">
        <v>80</v>
      </c>
      <c r="O14" s="168" t="s">
        <v>355</v>
      </c>
      <c r="P14" s="243">
        <v>66.2</v>
      </c>
      <c r="Q14" s="243">
        <v>67.778</v>
      </c>
      <c r="R14" s="243">
        <v>66.771</v>
      </c>
      <c r="S14" s="244">
        <f t="shared" si="0"/>
        <v>200.74900000000002</v>
      </c>
      <c r="T14" s="71"/>
      <c r="U14" s="69"/>
      <c r="V14" s="9"/>
    </row>
    <row r="15" spans="1:22" s="70" customFormat="1" ht="33.75" customHeight="1">
      <c r="A15" s="151">
        <v>8</v>
      </c>
      <c r="B15" s="154">
        <v>208</v>
      </c>
      <c r="C15" s="157"/>
      <c r="D15" s="154">
        <v>10140865</v>
      </c>
      <c r="E15" s="155" t="s">
        <v>3</v>
      </c>
      <c r="F15" s="156" t="s">
        <v>4</v>
      </c>
      <c r="G15" s="157" t="s">
        <v>25</v>
      </c>
      <c r="H15" s="160" t="s">
        <v>231</v>
      </c>
      <c r="I15" s="169" t="s">
        <v>386</v>
      </c>
      <c r="J15" s="170" t="s">
        <v>79</v>
      </c>
      <c r="K15" s="171" t="s">
        <v>232</v>
      </c>
      <c r="L15" s="160" t="s">
        <v>233</v>
      </c>
      <c r="M15" s="160" t="s">
        <v>200</v>
      </c>
      <c r="N15" s="160" t="s">
        <v>234</v>
      </c>
      <c r="O15" s="172" t="s">
        <v>235</v>
      </c>
      <c r="P15" s="243">
        <v>69.033</v>
      </c>
      <c r="Q15" s="243">
        <v>66.944</v>
      </c>
      <c r="R15" s="243">
        <v>63.854</v>
      </c>
      <c r="S15" s="244">
        <f t="shared" si="0"/>
        <v>199.83100000000002</v>
      </c>
      <c r="T15" s="71"/>
      <c r="U15" s="69"/>
      <c r="V15" s="9"/>
    </row>
    <row r="16" spans="1:22" s="70" customFormat="1" ht="33.75" customHeight="1">
      <c r="A16" s="151">
        <v>9</v>
      </c>
      <c r="B16" s="154">
        <v>211</v>
      </c>
      <c r="C16" s="157"/>
      <c r="D16" s="173">
        <v>10139955</v>
      </c>
      <c r="E16" s="174" t="s">
        <v>138</v>
      </c>
      <c r="F16" s="169" t="s">
        <v>387</v>
      </c>
      <c r="G16" s="173" t="s">
        <v>25</v>
      </c>
      <c r="H16" s="160" t="s">
        <v>275</v>
      </c>
      <c r="I16" s="169" t="s">
        <v>388</v>
      </c>
      <c r="J16" s="175" t="s">
        <v>443</v>
      </c>
      <c r="K16" s="160" t="s">
        <v>161</v>
      </c>
      <c r="L16" s="160" t="s">
        <v>56</v>
      </c>
      <c r="M16" s="160" t="s">
        <v>38</v>
      </c>
      <c r="N16" s="160" t="s">
        <v>225</v>
      </c>
      <c r="O16" s="175" t="s">
        <v>201</v>
      </c>
      <c r="P16" s="243">
        <v>67.6</v>
      </c>
      <c r="Q16" s="243">
        <v>66.056</v>
      </c>
      <c r="R16" s="243">
        <v>65.573</v>
      </c>
      <c r="S16" s="244">
        <f t="shared" si="0"/>
        <v>199.22899999999998</v>
      </c>
      <c r="T16" s="71"/>
      <c r="U16" s="69"/>
      <c r="V16" s="9"/>
    </row>
    <row r="17" spans="1:22" s="70" customFormat="1" ht="33.75" customHeight="1">
      <c r="A17" s="151">
        <v>10</v>
      </c>
      <c r="B17" s="154">
        <v>204</v>
      </c>
      <c r="C17" s="157"/>
      <c r="D17" s="154">
        <v>10139823</v>
      </c>
      <c r="E17" s="155" t="s">
        <v>134</v>
      </c>
      <c r="F17" s="156" t="s">
        <v>136</v>
      </c>
      <c r="G17" s="157" t="s">
        <v>25</v>
      </c>
      <c r="H17" s="154" t="s">
        <v>137</v>
      </c>
      <c r="I17" s="156" t="s">
        <v>135</v>
      </c>
      <c r="J17" s="159" t="s">
        <v>132</v>
      </c>
      <c r="K17" s="154" t="s">
        <v>48</v>
      </c>
      <c r="L17" s="154" t="s">
        <v>42</v>
      </c>
      <c r="M17" s="154" t="s">
        <v>38</v>
      </c>
      <c r="N17" s="154" t="s">
        <v>39</v>
      </c>
      <c r="O17" s="168" t="s">
        <v>133</v>
      </c>
      <c r="P17" s="243">
        <v>66.6</v>
      </c>
      <c r="Q17" s="243">
        <v>66.222</v>
      </c>
      <c r="R17" s="243">
        <v>65.052</v>
      </c>
      <c r="S17" s="244">
        <f t="shared" si="0"/>
        <v>197.87400000000002</v>
      </c>
      <c r="T17" s="71"/>
      <c r="U17" s="69"/>
      <c r="V17" s="9"/>
    </row>
    <row r="18" spans="1:22" s="70" customFormat="1" ht="33.75" customHeight="1">
      <c r="A18" s="151">
        <v>11</v>
      </c>
      <c r="B18" s="154">
        <v>202</v>
      </c>
      <c r="C18" s="157"/>
      <c r="D18" s="173">
        <v>10140601</v>
      </c>
      <c r="E18" s="174" t="s">
        <v>390</v>
      </c>
      <c r="F18" s="169" t="s">
        <v>391</v>
      </c>
      <c r="G18" s="173" t="s">
        <v>25</v>
      </c>
      <c r="H18" s="160" t="s">
        <v>243</v>
      </c>
      <c r="I18" s="169" t="s">
        <v>392</v>
      </c>
      <c r="J18" s="170" t="s">
        <v>244</v>
      </c>
      <c r="K18" s="160" t="s">
        <v>146</v>
      </c>
      <c r="L18" s="160" t="s">
        <v>92</v>
      </c>
      <c r="M18" s="160" t="s">
        <v>224</v>
      </c>
      <c r="N18" s="160" t="s">
        <v>39</v>
      </c>
      <c r="O18" s="175" t="s">
        <v>245</v>
      </c>
      <c r="P18" s="243">
        <v>66.433</v>
      </c>
      <c r="Q18" s="243">
        <v>63.556</v>
      </c>
      <c r="R18" s="243">
        <v>66.719</v>
      </c>
      <c r="S18" s="244">
        <f t="shared" si="0"/>
        <v>196.708</v>
      </c>
      <c r="T18" s="71"/>
      <c r="U18" s="69"/>
      <c r="V18" s="9"/>
    </row>
    <row r="19" spans="1:22" s="70" customFormat="1" ht="33.75" customHeight="1">
      <c r="A19" s="151">
        <v>12</v>
      </c>
      <c r="B19" s="154">
        <v>209</v>
      </c>
      <c r="C19" s="157"/>
      <c r="D19" s="176">
        <v>10141115</v>
      </c>
      <c r="E19" s="177" t="s">
        <v>433</v>
      </c>
      <c r="F19" s="178" t="s">
        <v>434</v>
      </c>
      <c r="G19" s="176" t="s">
        <v>25</v>
      </c>
      <c r="H19" s="122" t="s">
        <v>238</v>
      </c>
      <c r="I19" s="178" t="s">
        <v>435</v>
      </c>
      <c r="J19" s="179" t="s">
        <v>267</v>
      </c>
      <c r="K19" s="180" t="s">
        <v>239</v>
      </c>
      <c r="L19" s="122" t="s">
        <v>56</v>
      </c>
      <c r="M19" s="122" t="s">
        <v>38</v>
      </c>
      <c r="N19" s="122" t="s">
        <v>35</v>
      </c>
      <c r="O19" s="123" t="s">
        <v>240</v>
      </c>
      <c r="P19" s="243">
        <v>63.2</v>
      </c>
      <c r="Q19" s="243">
        <v>63.111</v>
      </c>
      <c r="R19" s="243">
        <v>62.969</v>
      </c>
      <c r="S19" s="244">
        <f t="shared" si="0"/>
        <v>189.28</v>
      </c>
      <c r="T19" s="71"/>
      <c r="U19" s="69"/>
      <c r="V19" s="9"/>
    </row>
    <row r="20" spans="1:22" s="70" customFormat="1" ht="33.75" customHeight="1">
      <c r="A20" s="151">
        <v>13</v>
      </c>
      <c r="B20" s="154">
        <v>200</v>
      </c>
      <c r="C20" s="157"/>
      <c r="D20" s="173">
        <v>10149300</v>
      </c>
      <c r="E20" s="174" t="s">
        <v>37</v>
      </c>
      <c r="F20" s="169" t="s">
        <v>393</v>
      </c>
      <c r="G20" s="173" t="s">
        <v>25</v>
      </c>
      <c r="H20" s="160" t="s">
        <v>272</v>
      </c>
      <c r="I20" s="169" t="s">
        <v>394</v>
      </c>
      <c r="J20" s="170" t="s">
        <v>442</v>
      </c>
      <c r="K20" s="171" t="s">
        <v>119</v>
      </c>
      <c r="L20" s="160" t="s">
        <v>41</v>
      </c>
      <c r="M20" s="160" t="s">
        <v>116</v>
      </c>
      <c r="N20" s="154" t="s">
        <v>68</v>
      </c>
      <c r="O20" s="175" t="s">
        <v>264</v>
      </c>
      <c r="P20" s="243">
        <v>63.633</v>
      </c>
      <c r="Q20" s="243">
        <v>65</v>
      </c>
      <c r="R20" s="243">
        <v>55.698</v>
      </c>
      <c r="S20" s="244">
        <f t="shared" si="0"/>
        <v>184.33100000000002</v>
      </c>
      <c r="T20" s="71"/>
      <c r="U20" s="69"/>
      <c r="V20" s="9"/>
    </row>
    <row r="21" spans="1:22" s="70" customFormat="1" ht="33.75" customHeight="1">
      <c r="A21" s="151">
        <v>14</v>
      </c>
      <c r="B21" s="154">
        <v>206</v>
      </c>
      <c r="C21" s="157"/>
      <c r="D21" s="176">
        <v>10152604</v>
      </c>
      <c r="E21" s="177" t="s">
        <v>439</v>
      </c>
      <c r="F21" s="177" t="s">
        <v>440</v>
      </c>
      <c r="G21" s="176" t="s">
        <v>25</v>
      </c>
      <c r="H21" s="122" t="s">
        <v>242</v>
      </c>
      <c r="I21" s="178" t="s">
        <v>441</v>
      </c>
      <c r="J21" s="179" t="s">
        <v>267</v>
      </c>
      <c r="K21" s="122" t="s">
        <v>207</v>
      </c>
      <c r="L21" s="122" t="s">
        <v>27</v>
      </c>
      <c r="M21" s="122" t="s">
        <v>202</v>
      </c>
      <c r="N21" s="122" t="s">
        <v>39</v>
      </c>
      <c r="O21" s="123" t="s">
        <v>222</v>
      </c>
      <c r="P21" s="243">
        <v>62.867</v>
      </c>
      <c r="Q21" s="243">
        <v>59.278</v>
      </c>
      <c r="R21" s="243">
        <v>58.698</v>
      </c>
      <c r="S21" s="244">
        <f t="shared" si="0"/>
        <v>180.843</v>
      </c>
      <c r="T21" s="71"/>
      <c r="U21" s="69"/>
      <c r="V21" s="9"/>
    </row>
    <row r="22" spans="1:22" s="70" customFormat="1" ht="33.75" customHeight="1">
      <c r="A22" s="151"/>
      <c r="B22" s="154">
        <v>201</v>
      </c>
      <c r="C22" s="157"/>
      <c r="D22" s="154">
        <v>10136244</v>
      </c>
      <c r="E22" s="155" t="s">
        <v>377</v>
      </c>
      <c r="F22" s="156" t="s">
        <v>456</v>
      </c>
      <c r="G22" s="157" t="s">
        <v>25</v>
      </c>
      <c r="H22" s="154" t="s">
        <v>362</v>
      </c>
      <c r="I22" s="156" t="s">
        <v>363</v>
      </c>
      <c r="J22" s="168" t="s">
        <v>122</v>
      </c>
      <c r="K22" s="160" t="s">
        <v>350</v>
      </c>
      <c r="L22" s="154" t="s">
        <v>42</v>
      </c>
      <c r="M22" s="154" t="s">
        <v>102</v>
      </c>
      <c r="N22" s="160" t="s">
        <v>225</v>
      </c>
      <c r="O22" s="168" t="s">
        <v>364</v>
      </c>
      <c r="P22" s="243">
        <v>70.667</v>
      </c>
      <c r="Q22" s="243">
        <v>70.667</v>
      </c>
      <c r="R22" s="243" t="s">
        <v>589</v>
      </c>
      <c r="S22" s="244" t="s">
        <v>517</v>
      </c>
      <c r="T22" s="71"/>
      <c r="U22" s="69"/>
      <c r="V22" s="9"/>
    </row>
    <row r="23" spans="1:22" s="70" customFormat="1" ht="33.75" customHeight="1">
      <c r="A23" s="151"/>
      <c r="B23" s="154">
        <v>205</v>
      </c>
      <c r="C23" s="157"/>
      <c r="D23" s="176">
        <v>10141112</v>
      </c>
      <c r="E23" s="177" t="s">
        <v>436</v>
      </c>
      <c r="F23" s="178" t="s">
        <v>437</v>
      </c>
      <c r="G23" s="176" t="s">
        <v>25</v>
      </c>
      <c r="H23" s="122" t="s">
        <v>246</v>
      </c>
      <c r="I23" s="178" t="s">
        <v>438</v>
      </c>
      <c r="J23" s="179" t="s">
        <v>267</v>
      </c>
      <c r="K23" s="122" t="s">
        <v>33</v>
      </c>
      <c r="L23" s="122" t="s">
        <v>150</v>
      </c>
      <c r="M23" s="122" t="s">
        <v>38</v>
      </c>
      <c r="N23" s="122" t="s">
        <v>227</v>
      </c>
      <c r="O23" s="123" t="s">
        <v>152</v>
      </c>
      <c r="P23" s="243">
        <v>66.5</v>
      </c>
      <c r="Q23" s="243">
        <v>65.944</v>
      </c>
      <c r="R23" s="243" t="s">
        <v>589</v>
      </c>
      <c r="S23" s="244" t="s">
        <v>517</v>
      </c>
      <c r="T23" s="71"/>
      <c r="U23" s="69"/>
      <c r="V23" s="9"/>
    </row>
    <row r="24" ht="21.75" customHeight="1"/>
    <row r="25" spans="5:10" ht="21.75" customHeight="1">
      <c r="E25" s="51" t="s">
        <v>595</v>
      </c>
      <c r="J25" s="51" t="s">
        <v>596</v>
      </c>
    </row>
    <row r="26" ht="21.75" customHeight="1"/>
    <row r="27" spans="5:10" ht="21.75" customHeight="1">
      <c r="E27" s="51" t="s">
        <v>597</v>
      </c>
      <c r="J27" s="51" t="s">
        <v>599</v>
      </c>
    </row>
  </sheetData>
  <sheetProtection/>
  <mergeCells count="4">
    <mergeCell ref="A2:S2"/>
    <mergeCell ref="A1:S1"/>
    <mergeCell ref="A3:S3"/>
    <mergeCell ref="A4:S4"/>
  </mergeCells>
  <printOptions/>
  <pageMargins left="0.25" right="0.25" top="0.75" bottom="0.75" header="0.3" footer="0.3"/>
  <pageSetup fitToHeight="0" fitToWidth="1" horizontalDpi="600" verticalDpi="600" orientation="portrait" paperSize="9" scale="52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"/>
  <sheetViews>
    <sheetView view="pageBreakPreview" zoomScale="75" zoomScaleNormal="75" zoomScaleSheetLayoutView="75" zoomScalePageLayoutView="0" workbookViewId="0" topLeftCell="A4">
      <selection activeCell="A19" sqref="A19:IV22"/>
    </sheetView>
  </sheetViews>
  <sheetFormatPr defaultColWidth="9.00390625" defaultRowHeight="12.75"/>
  <cols>
    <col min="1" max="1" width="4.625" style="51" customWidth="1"/>
    <col min="2" max="2" width="5.00390625" style="51" customWidth="1"/>
    <col min="3" max="3" width="12.375" style="51" hidden="1" customWidth="1"/>
    <col min="4" max="4" width="13.25390625" style="51" hidden="1" customWidth="1"/>
    <col min="5" max="5" width="11.25390625" style="51" customWidth="1"/>
    <col min="6" max="6" width="16.625" style="51" customWidth="1"/>
    <col min="7" max="7" width="5.125" style="51" customWidth="1"/>
    <col min="8" max="8" width="14.00390625" style="51" hidden="1" customWidth="1"/>
    <col min="9" max="9" width="15.00390625" style="51" customWidth="1"/>
    <col min="10" max="10" width="13.125" style="51" customWidth="1"/>
    <col min="11" max="11" width="11.75390625" style="51" customWidth="1"/>
    <col min="12" max="12" width="14.375" style="51" customWidth="1"/>
    <col min="13" max="13" width="7.125" style="51" customWidth="1"/>
    <col min="14" max="14" width="9.625" style="51" customWidth="1"/>
    <col min="15" max="15" width="13.00390625" style="51" customWidth="1"/>
    <col min="16" max="16" width="11.00390625" style="51" customWidth="1"/>
    <col min="17" max="17" width="11.125" style="51" customWidth="1"/>
    <col min="18" max="18" width="12.625" style="51" customWidth="1"/>
    <col min="19" max="19" width="13.625" style="51" customWidth="1"/>
    <col min="20" max="20" width="28.25390625" style="54" customWidth="1"/>
    <col min="21" max="21" width="11.00390625" style="54" customWidth="1"/>
    <col min="22" max="16384" width="9.125" style="51" customWidth="1"/>
  </cols>
  <sheetData>
    <row r="1" spans="1:35" ht="42" customHeight="1">
      <c r="A1" s="292" t="s">
        <v>582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49"/>
      <c r="U1" s="49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</row>
    <row r="2" spans="1:35" ht="16.5" customHeight="1">
      <c r="A2" s="291" t="s">
        <v>569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49"/>
      <c r="U2" s="49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</row>
    <row r="3" spans="1:21" s="53" customFormat="1" ht="24" customHeight="1">
      <c r="A3" s="294" t="s">
        <v>567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52"/>
      <c r="U3" s="52"/>
    </row>
    <row r="4" spans="1:19" ht="18.75" customHeight="1">
      <c r="A4" s="295" t="s">
        <v>575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</row>
    <row r="5" spans="7:21" s="59" customFormat="1" ht="20.25" customHeight="1">
      <c r="G5" s="60"/>
      <c r="H5" s="63"/>
      <c r="I5" s="63"/>
      <c r="J5" s="63"/>
      <c r="K5" s="63"/>
      <c r="L5" s="60"/>
      <c r="N5" s="61"/>
      <c r="O5" s="61"/>
      <c r="P5" s="61"/>
      <c r="Q5" s="61"/>
      <c r="R5" s="61"/>
      <c r="S5" s="61"/>
      <c r="T5" s="62"/>
      <c r="U5" s="57"/>
    </row>
    <row r="6" spans="1:21" s="68" customFormat="1" ht="15" customHeight="1">
      <c r="A6" s="16" t="s">
        <v>7</v>
      </c>
      <c r="B6" s="64"/>
      <c r="C6" s="64"/>
      <c r="D6" s="64"/>
      <c r="E6" s="64"/>
      <c r="F6" s="64"/>
      <c r="G6" s="65"/>
      <c r="H6" s="66"/>
      <c r="I6" s="67"/>
      <c r="J6" s="67"/>
      <c r="K6" s="65"/>
      <c r="L6" s="65"/>
      <c r="N6" s="65"/>
      <c r="O6" s="150"/>
      <c r="P6" s="65"/>
      <c r="Q6" s="65"/>
      <c r="R6" s="65"/>
      <c r="S6" s="245" t="s">
        <v>581</v>
      </c>
      <c r="T6" s="6"/>
      <c r="U6" s="57"/>
    </row>
    <row r="7" spans="1:21" ht="72" customHeight="1">
      <c r="A7" s="237" t="s">
        <v>187</v>
      </c>
      <c r="B7" s="235" t="s">
        <v>9</v>
      </c>
      <c r="C7" s="239"/>
      <c r="D7" s="240"/>
      <c r="E7" s="241" t="s">
        <v>12</v>
      </c>
      <c r="F7" s="236" t="s">
        <v>13</v>
      </c>
      <c r="G7" s="241" t="s">
        <v>14</v>
      </c>
      <c r="H7" s="240"/>
      <c r="I7" s="242" t="s">
        <v>174</v>
      </c>
      <c r="J7" s="242" t="s">
        <v>17</v>
      </c>
      <c r="K7" s="242" t="s">
        <v>18</v>
      </c>
      <c r="L7" s="242" t="s">
        <v>19</v>
      </c>
      <c r="M7" s="242" t="s">
        <v>20</v>
      </c>
      <c r="N7" s="238" t="s">
        <v>21</v>
      </c>
      <c r="O7" s="242" t="s">
        <v>169</v>
      </c>
      <c r="P7" s="219" t="s">
        <v>572</v>
      </c>
      <c r="Q7" s="219" t="s">
        <v>574</v>
      </c>
      <c r="R7" s="219" t="s">
        <v>576</v>
      </c>
      <c r="S7" s="219" t="s">
        <v>573</v>
      </c>
      <c r="U7" s="57"/>
    </row>
    <row r="8" spans="1:22" s="70" customFormat="1" ht="33.75" customHeight="1">
      <c r="A8" s="151">
        <v>1</v>
      </c>
      <c r="B8" s="157">
        <v>306</v>
      </c>
      <c r="C8" s="157"/>
      <c r="D8" s="173">
        <v>10117755</v>
      </c>
      <c r="E8" s="174" t="s">
        <v>395</v>
      </c>
      <c r="F8" s="169" t="s">
        <v>396</v>
      </c>
      <c r="G8" s="173" t="s">
        <v>25</v>
      </c>
      <c r="H8" s="225" t="s">
        <v>254</v>
      </c>
      <c r="I8" s="226" t="s">
        <v>397</v>
      </c>
      <c r="J8" s="175" t="s">
        <v>255</v>
      </c>
      <c r="K8" s="160" t="s">
        <v>33</v>
      </c>
      <c r="L8" s="160" t="s">
        <v>211</v>
      </c>
      <c r="M8" s="160" t="s">
        <v>38</v>
      </c>
      <c r="N8" s="154" t="s">
        <v>68</v>
      </c>
      <c r="O8" s="175" t="s">
        <v>104</v>
      </c>
      <c r="P8" s="243">
        <v>70.811</v>
      </c>
      <c r="Q8" s="243">
        <v>69.825</v>
      </c>
      <c r="R8" s="243">
        <v>74.25</v>
      </c>
      <c r="S8" s="244">
        <f aca="true" t="shared" si="0" ref="S8:S15">P8+Q8+R8</f>
        <v>214.88600000000002</v>
      </c>
      <c r="T8" s="71"/>
      <c r="U8" s="69"/>
      <c r="V8" s="9"/>
    </row>
    <row r="9" spans="1:22" s="70" customFormat="1" ht="33.75" customHeight="1">
      <c r="A9" s="151">
        <v>2</v>
      </c>
      <c r="B9" s="157">
        <v>304</v>
      </c>
      <c r="C9" s="157"/>
      <c r="D9" s="223" t="s">
        <v>94</v>
      </c>
      <c r="E9" s="155" t="s">
        <v>95</v>
      </c>
      <c r="F9" s="156" t="s">
        <v>96</v>
      </c>
      <c r="G9" s="157" t="s">
        <v>25</v>
      </c>
      <c r="H9" s="154" t="s">
        <v>365</v>
      </c>
      <c r="I9" s="156" t="s">
        <v>366</v>
      </c>
      <c r="J9" s="168" t="s">
        <v>367</v>
      </c>
      <c r="K9" s="160" t="s">
        <v>296</v>
      </c>
      <c r="L9" s="160" t="s">
        <v>42</v>
      </c>
      <c r="M9" s="154" t="s">
        <v>229</v>
      </c>
      <c r="N9" s="160" t="s">
        <v>39</v>
      </c>
      <c r="O9" s="168" t="s">
        <v>282</v>
      </c>
      <c r="P9" s="243">
        <v>69.649</v>
      </c>
      <c r="Q9" s="243">
        <v>67.325</v>
      </c>
      <c r="R9" s="243">
        <v>74.292</v>
      </c>
      <c r="S9" s="244">
        <f t="shared" si="0"/>
        <v>211.266</v>
      </c>
      <c r="T9" s="71"/>
      <c r="U9" s="69"/>
      <c r="V9" s="9"/>
    </row>
    <row r="10" spans="1:22" s="70" customFormat="1" ht="33.75" customHeight="1">
      <c r="A10" s="151">
        <v>3</v>
      </c>
      <c r="B10" s="157">
        <v>318</v>
      </c>
      <c r="C10" s="157"/>
      <c r="D10" s="154">
        <v>10080582</v>
      </c>
      <c r="E10" s="155" t="s">
        <v>51</v>
      </c>
      <c r="F10" s="155" t="s">
        <v>77</v>
      </c>
      <c r="G10" s="157" t="s">
        <v>25</v>
      </c>
      <c r="H10" s="157" t="s">
        <v>250</v>
      </c>
      <c r="I10" s="168" t="s">
        <v>376</v>
      </c>
      <c r="J10" s="168" t="s">
        <v>313</v>
      </c>
      <c r="K10" s="154" t="s">
        <v>48</v>
      </c>
      <c r="L10" s="171" t="s">
        <v>149</v>
      </c>
      <c r="M10" s="154" t="s">
        <v>113</v>
      </c>
      <c r="N10" s="154" t="s">
        <v>35</v>
      </c>
      <c r="O10" s="168" t="s">
        <v>314</v>
      </c>
      <c r="P10" s="243">
        <v>67.919</v>
      </c>
      <c r="Q10" s="243">
        <v>68.816</v>
      </c>
      <c r="R10" s="243">
        <v>73.125</v>
      </c>
      <c r="S10" s="244">
        <f t="shared" si="0"/>
        <v>209.86</v>
      </c>
      <c r="T10" s="71"/>
      <c r="U10" s="69"/>
      <c r="V10" s="9"/>
    </row>
    <row r="11" spans="1:22" s="70" customFormat="1" ht="33.75" customHeight="1">
      <c r="A11" s="151">
        <v>4</v>
      </c>
      <c r="B11" s="157">
        <v>300</v>
      </c>
      <c r="C11" s="157"/>
      <c r="D11" s="173" t="s">
        <v>293</v>
      </c>
      <c r="E11" s="175" t="s">
        <v>384</v>
      </c>
      <c r="F11" s="170" t="s">
        <v>448</v>
      </c>
      <c r="G11" s="173" t="s">
        <v>25</v>
      </c>
      <c r="H11" s="160" t="s">
        <v>294</v>
      </c>
      <c r="I11" s="169" t="s">
        <v>385</v>
      </c>
      <c r="J11" s="175" t="s">
        <v>295</v>
      </c>
      <c r="K11" s="160" t="s">
        <v>296</v>
      </c>
      <c r="L11" s="160" t="s">
        <v>42</v>
      </c>
      <c r="M11" s="160" t="s">
        <v>116</v>
      </c>
      <c r="N11" s="160" t="s">
        <v>215</v>
      </c>
      <c r="O11" s="175" t="s">
        <v>297</v>
      </c>
      <c r="P11" s="243">
        <v>66.027</v>
      </c>
      <c r="Q11" s="243">
        <v>65.377</v>
      </c>
      <c r="R11" s="243">
        <v>69.167</v>
      </c>
      <c r="S11" s="244">
        <f t="shared" si="0"/>
        <v>200.571</v>
      </c>
      <c r="T11" s="71"/>
      <c r="U11" s="69"/>
      <c r="V11" s="9"/>
    </row>
    <row r="12" spans="1:22" s="70" customFormat="1" ht="33.75" customHeight="1">
      <c r="A12" s="151">
        <v>5</v>
      </c>
      <c r="B12" s="157">
        <v>310</v>
      </c>
      <c r="C12" s="157"/>
      <c r="D12" s="173">
        <v>10127835</v>
      </c>
      <c r="E12" s="174" t="s">
        <v>24</v>
      </c>
      <c r="F12" s="174" t="s">
        <v>379</v>
      </c>
      <c r="G12" s="173" t="s">
        <v>25</v>
      </c>
      <c r="H12" s="160" t="s">
        <v>251</v>
      </c>
      <c r="I12" s="169" t="s">
        <v>380</v>
      </c>
      <c r="J12" s="170" t="s">
        <v>252</v>
      </c>
      <c r="K12" s="160" t="s">
        <v>348</v>
      </c>
      <c r="L12" s="160" t="s">
        <v>154</v>
      </c>
      <c r="M12" s="160" t="s">
        <v>34</v>
      </c>
      <c r="N12" s="160" t="s">
        <v>39</v>
      </c>
      <c r="O12" s="175" t="s">
        <v>253</v>
      </c>
      <c r="P12" s="243">
        <v>64.054</v>
      </c>
      <c r="Q12" s="243">
        <v>66.667</v>
      </c>
      <c r="R12" s="243">
        <v>69.208</v>
      </c>
      <c r="S12" s="244">
        <f t="shared" si="0"/>
        <v>199.929</v>
      </c>
      <c r="T12" s="71"/>
      <c r="U12" s="69"/>
      <c r="V12" s="9"/>
    </row>
    <row r="13" spans="1:22" s="70" customFormat="1" ht="33.75" customHeight="1">
      <c r="A13" s="151">
        <v>6</v>
      </c>
      <c r="B13" s="157">
        <v>305</v>
      </c>
      <c r="C13" s="157"/>
      <c r="D13" s="173">
        <v>10144226</v>
      </c>
      <c r="E13" s="174" t="s">
        <v>381</v>
      </c>
      <c r="F13" s="174" t="s">
        <v>382</v>
      </c>
      <c r="G13" s="173" t="s">
        <v>25</v>
      </c>
      <c r="H13" s="160" t="s">
        <v>346</v>
      </c>
      <c r="I13" s="169" t="s">
        <v>383</v>
      </c>
      <c r="J13" s="170" t="s">
        <v>347</v>
      </c>
      <c r="K13" s="160" t="s">
        <v>350</v>
      </c>
      <c r="L13" s="171" t="s">
        <v>149</v>
      </c>
      <c r="M13" s="154" t="s">
        <v>69</v>
      </c>
      <c r="N13" s="160" t="s">
        <v>39</v>
      </c>
      <c r="O13" s="175" t="s">
        <v>349</v>
      </c>
      <c r="P13" s="243">
        <v>62.784</v>
      </c>
      <c r="Q13" s="243">
        <v>63.333</v>
      </c>
      <c r="R13" s="243">
        <v>66.625</v>
      </c>
      <c r="S13" s="244">
        <f t="shared" si="0"/>
        <v>192.742</v>
      </c>
      <c r="T13" s="71"/>
      <c r="U13" s="69"/>
      <c r="V13" s="9"/>
    </row>
    <row r="14" spans="1:22" s="70" customFormat="1" ht="33.75" customHeight="1">
      <c r="A14" s="151">
        <v>7</v>
      </c>
      <c r="B14" s="157">
        <v>315</v>
      </c>
      <c r="C14" s="157"/>
      <c r="D14" s="158" t="s">
        <v>475</v>
      </c>
      <c r="E14" s="155" t="s">
        <v>98</v>
      </c>
      <c r="F14" s="156" t="s">
        <v>99</v>
      </c>
      <c r="G14" s="157" t="s">
        <v>25</v>
      </c>
      <c r="H14" s="154" t="s">
        <v>474</v>
      </c>
      <c r="I14" s="156" t="s">
        <v>100</v>
      </c>
      <c r="J14" s="168" t="s">
        <v>101</v>
      </c>
      <c r="K14" s="154" t="s">
        <v>70</v>
      </c>
      <c r="L14" s="154" t="s">
        <v>88</v>
      </c>
      <c r="M14" s="154" t="s">
        <v>102</v>
      </c>
      <c r="N14" s="154" t="s">
        <v>68</v>
      </c>
      <c r="O14" s="168" t="s">
        <v>103</v>
      </c>
      <c r="P14" s="243">
        <v>59.351</v>
      </c>
      <c r="Q14" s="243">
        <v>60</v>
      </c>
      <c r="R14" s="243">
        <v>61.5</v>
      </c>
      <c r="S14" s="244">
        <f t="shared" si="0"/>
        <v>180.851</v>
      </c>
      <c r="T14" s="71"/>
      <c r="U14" s="69"/>
      <c r="V14" s="9"/>
    </row>
    <row r="15" spans="1:22" s="70" customFormat="1" ht="33.75" customHeight="1">
      <c r="A15" s="151">
        <v>8</v>
      </c>
      <c r="B15" s="157">
        <v>313</v>
      </c>
      <c r="C15" s="157"/>
      <c r="D15" s="154">
        <v>10117397</v>
      </c>
      <c r="E15" s="155" t="s">
        <v>24</v>
      </c>
      <c r="F15" s="155" t="s">
        <v>451</v>
      </c>
      <c r="G15" s="157" t="s">
        <v>25</v>
      </c>
      <c r="H15" s="154" t="s">
        <v>326</v>
      </c>
      <c r="I15" s="156" t="s">
        <v>472</v>
      </c>
      <c r="J15" s="159" t="s">
        <v>327</v>
      </c>
      <c r="K15" s="154" t="s">
        <v>146</v>
      </c>
      <c r="L15" s="154" t="s">
        <v>27</v>
      </c>
      <c r="M15" s="154" t="s">
        <v>38</v>
      </c>
      <c r="N15" s="154" t="s">
        <v>71</v>
      </c>
      <c r="O15" s="168" t="s">
        <v>398</v>
      </c>
      <c r="P15" s="243">
        <v>60.054</v>
      </c>
      <c r="Q15" s="243">
        <v>60.132</v>
      </c>
      <c r="R15" s="243">
        <v>59.292</v>
      </c>
      <c r="S15" s="244">
        <f t="shared" si="0"/>
        <v>179.478</v>
      </c>
      <c r="T15" s="71"/>
      <c r="U15" s="69"/>
      <c r="V15" s="9"/>
    </row>
    <row r="16" spans="1:22" s="70" customFormat="1" ht="33.75" customHeight="1">
      <c r="A16" s="151"/>
      <c r="B16" s="157">
        <v>320</v>
      </c>
      <c r="C16" s="157"/>
      <c r="D16" s="158" t="s">
        <v>518</v>
      </c>
      <c r="E16" s="155" t="s">
        <v>138</v>
      </c>
      <c r="F16" s="156" t="s">
        <v>484</v>
      </c>
      <c r="G16" s="157" t="s">
        <v>25</v>
      </c>
      <c r="H16" s="158" t="s">
        <v>480</v>
      </c>
      <c r="I16" s="156" t="s">
        <v>485</v>
      </c>
      <c r="J16" s="159" t="s">
        <v>220</v>
      </c>
      <c r="K16" s="154" t="s">
        <v>26</v>
      </c>
      <c r="L16" s="154" t="s">
        <v>27</v>
      </c>
      <c r="M16" s="154" t="s">
        <v>481</v>
      </c>
      <c r="N16" s="154" t="s">
        <v>35</v>
      </c>
      <c r="O16" s="168" t="s">
        <v>482</v>
      </c>
      <c r="P16" s="243">
        <v>63.189</v>
      </c>
      <c r="Q16" s="243">
        <v>59.868</v>
      </c>
      <c r="R16" s="243" t="s">
        <v>589</v>
      </c>
      <c r="S16" s="244" t="s">
        <v>517</v>
      </c>
      <c r="T16" s="71"/>
      <c r="U16" s="69"/>
      <c r="V16" s="9"/>
    </row>
    <row r="17" spans="1:22" s="70" customFormat="1" ht="33.75" customHeight="1">
      <c r="A17" s="151"/>
      <c r="B17" s="157">
        <v>303</v>
      </c>
      <c r="C17" s="157"/>
      <c r="D17" s="158" t="s">
        <v>425</v>
      </c>
      <c r="E17" s="155" t="s">
        <v>138</v>
      </c>
      <c r="F17" s="224" t="s">
        <v>450</v>
      </c>
      <c r="G17" s="157" t="s">
        <v>25</v>
      </c>
      <c r="H17" s="158" t="s">
        <v>457</v>
      </c>
      <c r="I17" s="159" t="s">
        <v>458</v>
      </c>
      <c r="J17" s="168" t="s">
        <v>374</v>
      </c>
      <c r="K17" s="154" t="s">
        <v>26</v>
      </c>
      <c r="L17" s="154" t="s">
        <v>27</v>
      </c>
      <c r="M17" s="154" t="s">
        <v>57</v>
      </c>
      <c r="N17" s="154" t="s">
        <v>227</v>
      </c>
      <c r="O17" s="168" t="s">
        <v>375</v>
      </c>
      <c r="P17" s="243">
        <v>61.73</v>
      </c>
      <c r="Q17" s="243">
        <v>59.5</v>
      </c>
      <c r="R17" s="243" t="s">
        <v>589</v>
      </c>
      <c r="S17" s="244" t="s">
        <v>517</v>
      </c>
      <c r="T17" s="71"/>
      <c r="U17" s="69"/>
      <c r="V17" s="9"/>
    </row>
    <row r="18" spans="1:22" s="70" customFormat="1" ht="33.75" customHeight="1">
      <c r="A18" s="151"/>
      <c r="B18" s="157">
        <v>308</v>
      </c>
      <c r="C18" s="157"/>
      <c r="D18" s="158" t="s">
        <v>473</v>
      </c>
      <c r="E18" s="155" t="s">
        <v>138</v>
      </c>
      <c r="F18" s="156" t="s">
        <v>459</v>
      </c>
      <c r="G18" s="157" t="s">
        <v>25</v>
      </c>
      <c r="H18" s="158" t="s">
        <v>273</v>
      </c>
      <c r="I18" s="156" t="s">
        <v>90</v>
      </c>
      <c r="J18" s="159" t="s">
        <v>91</v>
      </c>
      <c r="K18" s="154" t="s">
        <v>87</v>
      </c>
      <c r="L18" s="154" t="s">
        <v>92</v>
      </c>
      <c r="M18" s="154" t="s">
        <v>67</v>
      </c>
      <c r="N18" s="154" t="s">
        <v>71</v>
      </c>
      <c r="O18" s="168" t="s">
        <v>93</v>
      </c>
      <c r="P18" s="243">
        <v>59.135</v>
      </c>
      <c r="Q18" s="243">
        <v>59.649</v>
      </c>
      <c r="R18" s="243" t="s">
        <v>589</v>
      </c>
      <c r="S18" s="244" t="s">
        <v>517</v>
      </c>
      <c r="T18" s="71"/>
      <c r="U18" s="69"/>
      <c r="V18" s="9"/>
    </row>
    <row r="19" ht="21" customHeight="1"/>
    <row r="20" spans="5:10" ht="21" customHeight="1">
      <c r="E20" s="51" t="s">
        <v>595</v>
      </c>
      <c r="J20" s="51" t="s">
        <v>596</v>
      </c>
    </row>
    <row r="21" ht="21" customHeight="1"/>
    <row r="22" spans="5:10" ht="21" customHeight="1">
      <c r="E22" s="51" t="s">
        <v>597</v>
      </c>
      <c r="J22" s="51" t="s">
        <v>599</v>
      </c>
    </row>
  </sheetData>
  <sheetProtection/>
  <mergeCells count="4">
    <mergeCell ref="A1:S1"/>
    <mergeCell ref="A2:S2"/>
    <mergeCell ref="A3:S3"/>
    <mergeCell ref="A4:S4"/>
  </mergeCells>
  <printOptions/>
  <pageMargins left="0.25" right="0.25" top="0.75" bottom="0.75" header="0.3" footer="0.3"/>
  <pageSetup fitToHeight="0" fitToWidth="1" horizontalDpi="600" verticalDpi="600" orientation="portrait" paperSize="9" scale="57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"/>
  <sheetViews>
    <sheetView view="pageBreakPreview" zoomScale="75" zoomScaleNormal="75" zoomScaleSheetLayoutView="75" zoomScalePageLayoutView="0" workbookViewId="0" topLeftCell="A5">
      <selection activeCell="F14" sqref="F14"/>
    </sheetView>
  </sheetViews>
  <sheetFormatPr defaultColWidth="9.00390625" defaultRowHeight="12.75"/>
  <cols>
    <col min="1" max="1" width="4.625" style="51" customWidth="1"/>
    <col min="2" max="2" width="5.00390625" style="51" customWidth="1"/>
    <col min="3" max="3" width="12.375" style="51" hidden="1" customWidth="1"/>
    <col min="4" max="4" width="13.25390625" style="51" hidden="1" customWidth="1"/>
    <col min="5" max="5" width="11.25390625" style="51" customWidth="1"/>
    <col min="6" max="6" width="16.625" style="51" customWidth="1"/>
    <col min="7" max="7" width="5.125" style="51" customWidth="1"/>
    <col min="8" max="8" width="14.00390625" style="51" hidden="1" customWidth="1"/>
    <col min="9" max="9" width="17.125" style="51" customWidth="1"/>
    <col min="10" max="10" width="17.625" style="51" customWidth="1"/>
    <col min="11" max="11" width="11.625" style="51" customWidth="1"/>
    <col min="12" max="12" width="14.375" style="51" customWidth="1"/>
    <col min="13" max="13" width="7.125" style="51" customWidth="1"/>
    <col min="14" max="14" width="9.625" style="51" customWidth="1"/>
    <col min="15" max="15" width="11.375" style="51" customWidth="1"/>
    <col min="16" max="19" width="13.625" style="51" customWidth="1"/>
    <col min="20" max="20" width="28.25390625" style="54" customWidth="1"/>
    <col min="21" max="21" width="11.00390625" style="54" customWidth="1"/>
    <col min="22" max="16384" width="9.125" style="51" customWidth="1"/>
  </cols>
  <sheetData>
    <row r="1" spans="1:35" ht="42" customHeight="1">
      <c r="A1" s="292" t="s">
        <v>582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49"/>
      <c r="U1" s="49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</row>
    <row r="2" spans="1:35" ht="16.5" customHeight="1">
      <c r="A2" s="291" t="s">
        <v>569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49"/>
      <c r="U2" s="49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</row>
    <row r="3" spans="1:21" s="53" customFormat="1" ht="24" customHeight="1">
      <c r="A3" s="294" t="s">
        <v>567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52"/>
      <c r="U3" s="52"/>
    </row>
    <row r="4" spans="1:19" ht="18.75" customHeight="1">
      <c r="A4" s="295" t="s">
        <v>577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</row>
    <row r="5" spans="7:21" s="59" customFormat="1" ht="20.25" customHeight="1">
      <c r="G5" s="60"/>
      <c r="H5" s="63"/>
      <c r="I5" s="63"/>
      <c r="J5" s="63"/>
      <c r="K5" s="63"/>
      <c r="L5" s="60"/>
      <c r="N5" s="61"/>
      <c r="O5" s="61"/>
      <c r="P5" s="61"/>
      <c r="Q5" s="61"/>
      <c r="R5" s="61"/>
      <c r="S5" s="61"/>
      <c r="T5" s="62"/>
      <c r="U5" s="57"/>
    </row>
    <row r="6" spans="1:21" s="68" customFormat="1" ht="15" customHeight="1">
      <c r="A6" s="16" t="s">
        <v>7</v>
      </c>
      <c r="B6" s="64"/>
      <c r="C6" s="64"/>
      <c r="D6" s="64"/>
      <c r="E6" s="64"/>
      <c r="F6" s="64"/>
      <c r="G6" s="65"/>
      <c r="H6" s="66"/>
      <c r="I6" s="67"/>
      <c r="J6" s="67"/>
      <c r="K6" s="65"/>
      <c r="L6" s="65"/>
      <c r="N6" s="65"/>
      <c r="O6" s="150"/>
      <c r="P6" s="65"/>
      <c r="Q6" s="65"/>
      <c r="R6" s="65"/>
      <c r="S6" s="245" t="s">
        <v>581</v>
      </c>
      <c r="T6" s="6"/>
      <c r="U6" s="57"/>
    </row>
    <row r="7" spans="1:21" ht="72" customHeight="1">
      <c r="A7" s="237" t="s">
        <v>187</v>
      </c>
      <c r="B7" s="235" t="s">
        <v>9</v>
      </c>
      <c r="C7" s="239"/>
      <c r="D7" s="240"/>
      <c r="E7" s="241" t="s">
        <v>12</v>
      </c>
      <c r="F7" s="236" t="s">
        <v>13</v>
      </c>
      <c r="G7" s="241" t="s">
        <v>14</v>
      </c>
      <c r="H7" s="240"/>
      <c r="I7" s="242" t="s">
        <v>174</v>
      </c>
      <c r="J7" s="242" t="s">
        <v>17</v>
      </c>
      <c r="K7" s="242" t="s">
        <v>18</v>
      </c>
      <c r="L7" s="242" t="s">
        <v>19</v>
      </c>
      <c r="M7" s="242" t="s">
        <v>20</v>
      </c>
      <c r="N7" s="238" t="s">
        <v>21</v>
      </c>
      <c r="O7" s="242" t="s">
        <v>169</v>
      </c>
      <c r="P7" s="219" t="s">
        <v>572</v>
      </c>
      <c r="Q7" s="219" t="s">
        <v>574</v>
      </c>
      <c r="R7" s="219" t="s">
        <v>576</v>
      </c>
      <c r="S7" s="219" t="s">
        <v>573</v>
      </c>
      <c r="U7" s="57"/>
    </row>
    <row r="8" spans="1:22" s="70" customFormat="1" ht="33.75" customHeight="1">
      <c r="A8" s="151">
        <v>1</v>
      </c>
      <c r="B8" s="157">
        <v>508</v>
      </c>
      <c r="C8" s="157"/>
      <c r="D8" s="158" t="s">
        <v>368</v>
      </c>
      <c r="E8" s="168" t="s">
        <v>153</v>
      </c>
      <c r="F8" s="156" t="s">
        <v>453</v>
      </c>
      <c r="G8" s="157" t="s">
        <v>25</v>
      </c>
      <c r="H8" s="154" t="s">
        <v>371</v>
      </c>
      <c r="I8" s="156" t="s">
        <v>372</v>
      </c>
      <c r="J8" s="159" t="s">
        <v>373</v>
      </c>
      <c r="K8" s="154" t="s">
        <v>194</v>
      </c>
      <c r="L8" s="154" t="s">
        <v>56</v>
      </c>
      <c r="M8" s="154" t="s">
        <v>236</v>
      </c>
      <c r="N8" s="154" t="s">
        <v>68</v>
      </c>
      <c r="O8" s="175" t="s">
        <v>201</v>
      </c>
      <c r="P8" s="243">
        <v>73.369</v>
      </c>
      <c r="Q8" s="243">
        <v>73.71</v>
      </c>
      <c r="R8" s="243">
        <v>74.85</v>
      </c>
      <c r="S8" s="244">
        <f>P8+Q8+R8</f>
        <v>221.929</v>
      </c>
      <c r="T8" s="71"/>
      <c r="U8" s="69"/>
      <c r="V8" s="9"/>
    </row>
    <row r="9" spans="1:22" s="70" customFormat="1" ht="33.75" customHeight="1">
      <c r="A9" s="151">
        <v>2</v>
      </c>
      <c r="B9" s="157">
        <v>503</v>
      </c>
      <c r="C9" s="157"/>
      <c r="D9" s="176">
        <v>10078893</v>
      </c>
      <c r="E9" s="177" t="s">
        <v>158</v>
      </c>
      <c r="F9" s="178" t="s">
        <v>159</v>
      </c>
      <c r="G9" s="176" t="s">
        <v>25</v>
      </c>
      <c r="H9" s="122" t="s">
        <v>258</v>
      </c>
      <c r="I9" s="178" t="s">
        <v>160</v>
      </c>
      <c r="J9" s="123" t="s">
        <v>156</v>
      </c>
      <c r="K9" s="122" t="s">
        <v>70</v>
      </c>
      <c r="L9" s="122" t="s">
        <v>27</v>
      </c>
      <c r="M9" s="122" t="s">
        <v>259</v>
      </c>
      <c r="N9" s="122" t="s">
        <v>39</v>
      </c>
      <c r="O9" s="123" t="s">
        <v>157</v>
      </c>
      <c r="P9" s="243">
        <v>70.263</v>
      </c>
      <c r="Q9" s="243">
        <v>71.5</v>
      </c>
      <c r="R9" s="243">
        <v>72.95</v>
      </c>
      <c r="S9" s="244">
        <f>P9+Q9+R9</f>
        <v>214.71300000000002</v>
      </c>
      <c r="T9" s="71"/>
      <c r="U9" s="69"/>
      <c r="V9" s="9"/>
    </row>
    <row r="10" spans="1:22" s="70" customFormat="1" ht="33.75" customHeight="1">
      <c r="A10" s="151">
        <v>3</v>
      </c>
      <c r="B10" s="157">
        <v>510</v>
      </c>
      <c r="C10" s="157"/>
      <c r="D10" s="154">
        <v>10076905</v>
      </c>
      <c r="E10" s="155" t="s">
        <v>105</v>
      </c>
      <c r="F10" s="156" t="s">
        <v>106</v>
      </c>
      <c r="G10" s="157" t="s">
        <v>25</v>
      </c>
      <c r="H10" s="154" t="s">
        <v>279</v>
      </c>
      <c r="I10" s="156" t="s">
        <v>107</v>
      </c>
      <c r="J10" s="168" t="s">
        <v>108</v>
      </c>
      <c r="K10" s="154" t="s">
        <v>48</v>
      </c>
      <c r="L10" s="154" t="s">
        <v>42</v>
      </c>
      <c r="M10" s="154" t="s">
        <v>43</v>
      </c>
      <c r="N10" s="154" t="s">
        <v>68</v>
      </c>
      <c r="O10" s="168" t="s">
        <v>109</v>
      </c>
      <c r="P10" s="243">
        <v>69.868</v>
      </c>
      <c r="Q10" s="243">
        <v>68.579</v>
      </c>
      <c r="R10" s="243">
        <v>73.775</v>
      </c>
      <c r="S10" s="244">
        <f>P10+Q10+R10</f>
        <v>212.222</v>
      </c>
      <c r="T10" s="71"/>
      <c r="U10" s="69"/>
      <c r="V10" s="9"/>
    </row>
    <row r="11" spans="1:22" s="70" customFormat="1" ht="33.75" customHeight="1">
      <c r="A11" s="151">
        <v>4</v>
      </c>
      <c r="B11" s="157">
        <v>506</v>
      </c>
      <c r="C11" s="157"/>
      <c r="D11" s="154">
        <v>10115076</v>
      </c>
      <c r="E11" s="155" t="s">
        <v>82</v>
      </c>
      <c r="F11" s="155" t="s">
        <v>452</v>
      </c>
      <c r="G11" s="157" t="s">
        <v>25</v>
      </c>
      <c r="H11" s="154" t="s">
        <v>83</v>
      </c>
      <c r="I11" s="156" t="s">
        <v>84</v>
      </c>
      <c r="J11" s="159" t="s">
        <v>85</v>
      </c>
      <c r="K11" s="154" t="s">
        <v>48</v>
      </c>
      <c r="L11" s="154" t="s">
        <v>42</v>
      </c>
      <c r="M11" s="154" t="s">
        <v>57</v>
      </c>
      <c r="N11" s="154" t="s">
        <v>35</v>
      </c>
      <c r="O11" s="168" t="s">
        <v>86</v>
      </c>
      <c r="P11" s="243">
        <v>67.237</v>
      </c>
      <c r="Q11" s="243">
        <v>66.868</v>
      </c>
      <c r="R11" s="243">
        <v>70.55</v>
      </c>
      <c r="S11" s="244">
        <f>P11+Q11+R11</f>
        <v>204.65499999999997</v>
      </c>
      <c r="T11" s="71"/>
      <c r="U11" s="69"/>
      <c r="V11" s="9"/>
    </row>
    <row r="12" spans="1:22" s="70" customFormat="1" ht="33.75" customHeight="1">
      <c r="A12" s="151">
        <v>5</v>
      </c>
      <c r="B12" s="157">
        <v>507</v>
      </c>
      <c r="C12" s="157"/>
      <c r="D12" s="154">
        <v>10080582</v>
      </c>
      <c r="E12" s="155" t="s">
        <v>51</v>
      </c>
      <c r="F12" s="155" t="s">
        <v>77</v>
      </c>
      <c r="G12" s="157" t="s">
        <v>25</v>
      </c>
      <c r="H12" s="160" t="s">
        <v>262</v>
      </c>
      <c r="I12" s="169" t="s">
        <v>78</v>
      </c>
      <c r="J12" s="170" t="s">
        <v>79</v>
      </c>
      <c r="K12" s="160" t="s">
        <v>26</v>
      </c>
      <c r="L12" s="160" t="s">
        <v>27</v>
      </c>
      <c r="M12" s="160" t="s">
        <v>38</v>
      </c>
      <c r="N12" s="160" t="s">
        <v>80</v>
      </c>
      <c r="O12" s="175" t="s">
        <v>81</v>
      </c>
      <c r="P12" s="243">
        <v>64.526</v>
      </c>
      <c r="Q12" s="243">
        <v>63.342</v>
      </c>
      <c r="R12" s="243">
        <v>68.45</v>
      </c>
      <c r="S12" s="244">
        <f>P12+Q12+R12</f>
        <v>196.31799999999998</v>
      </c>
      <c r="T12" s="71"/>
      <c r="U12" s="69"/>
      <c r="V12" s="9"/>
    </row>
    <row r="13" spans="1:22" s="70" customFormat="1" ht="33.75" customHeight="1">
      <c r="A13" s="151"/>
      <c r="B13" s="157">
        <v>502</v>
      </c>
      <c r="C13" s="157"/>
      <c r="D13" s="158" t="s">
        <v>368</v>
      </c>
      <c r="E13" s="168" t="s">
        <v>153</v>
      </c>
      <c r="F13" s="156" t="s">
        <v>453</v>
      </c>
      <c r="G13" s="157" t="s">
        <v>25</v>
      </c>
      <c r="H13" s="154" t="s">
        <v>369</v>
      </c>
      <c r="I13" s="156" t="s">
        <v>370</v>
      </c>
      <c r="J13" s="168" t="s">
        <v>354</v>
      </c>
      <c r="K13" s="160" t="s">
        <v>33</v>
      </c>
      <c r="L13" s="154" t="s">
        <v>56</v>
      </c>
      <c r="M13" s="154" t="s">
        <v>43</v>
      </c>
      <c r="N13" s="154" t="s">
        <v>68</v>
      </c>
      <c r="O13" s="168" t="s">
        <v>265</v>
      </c>
      <c r="P13" s="243">
        <v>69</v>
      </c>
      <c r="Q13" s="243">
        <v>67.763</v>
      </c>
      <c r="R13" s="243" t="s">
        <v>592</v>
      </c>
      <c r="S13" s="244" t="s">
        <v>517</v>
      </c>
      <c r="T13" s="71"/>
      <c r="U13" s="69"/>
      <c r="V13" s="9"/>
    </row>
    <row r="14" spans="1:22" s="70" customFormat="1" ht="33.75" customHeight="1">
      <c r="A14" s="151"/>
      <c r="B14" s="157">
        <v>511</v>
      </c>
      <c r="C14" s="157"/>
      <c r="D14" s="176">
        <v>10117749</v>
      </c>
      <c r="E14" s="177" t="s">
        <v>97</v>
      </c>
      <c r="F14" s="178" t="s">
        <v>155</v>
      </c>
      <c r="G14" s="176" t="s">
        <v>25</v>
      </c>
      <c r="H14" s="122" t="s">
        <v>266</v>
      </c>
      <c r="I14" s="229" t="s">
        <v>430</v>
      </c>
      <c r="J14" s="179" t="s">
        <v>267</v>
      </c>
      <c r="K14" s="122" t="s">
        <v>70</v>
      </c>
      <c r="L14" s="122" t="s">
        <v>150</v>
      </c>
      <c r="M14" s="122" t="s">
        <v>43</v>
      </c>
      <c r="N14" s="122" t="s">
        <v>225</v>
      </c>
      <c r="O14" s="123" t="s">
        <v>268</v>
      </c>
      <c r="P14" s="243">
        <v>60.105</v>
      </c>
      <c r="Q14" s="243">
        <v>59.974</v>
      </c>
      <c r="R14" s="243" t="s">
        <v>592</v>
      </c>
      <c r="S14" s="244" t="s">
        <v>517</v>
      </c>
      <c r="T14" s="71"/>
      <c r="U14" s="69"/>
      <c r="V14" s="9"/>
    </row>
    <row r="15" spans="1:22" s="70" customFormat="1" ht="33.75" customHeight="1">
      <c r="A15" s="151"/>
      <c r="B15" s="157">
        <v>509</v>
      </c>
      <c r="C15" s="157"/>
      <c r="D15" s="158" t="s">
        <v>343</v>
      </c>
      <c r="E15" s="155" t="s">
        <v>422</v>
      </c>
      <c r="F15" s="156" t="s">
        <v>423</v>
      </c>
      <c r="G15" s="157" t="s">
        <v>25</v>
      </c>
      <c r="H15" s="154" t="s">
        <v>271</v>
      </c>
      <c r="I15" s="156" t="s">
        <v>424</v>
      </c>
      <c r="J15" s="159" t="s">
        <v>191</v>
      </c>
      <c r="K15" s="154" t="s">
        <v>192</v>
      </c>
      <c r="L15" s="154" t="s">
        <v>27</v>
      </c>
      <c r="M15" s="154" t="s">
        <v>28</v>
      </c>
      <c r="N15" s="154" t="s">
        <v>68</v>
      </c>
      <c r="O15" s="168" t="s">
        <v>193</v>
      </c>
      <c r="P15" s="243">
        <v>60.421</v>
      </c>
      <c r="Q15" s="243">
        <v>58.158</v>
      </c>
      <c r="R15" s="243" t="s">
        <v>592</v>
      </c>
      <c r="S15" s="244" t="s">
        <v>517</v>
      </c>
      <c r="T15" s="71"/>
      <c r="U15" s="69"/>
      <c r="V15" s="9"/>
    </row>
    <row r="16" ht="21" customHeight="1"/>
    <row r="17" spans="5:10" ht="21" customHeight="1">
      <c r="E17" s="51" t="s">
        <v>595</v>
      </c>
      <c r="J17" s="51" t="s">
        <v>596</v>
      </c>
    </row>
    <row r="18" ht="21" customHeight="1"/>
    <row r="19" spans="5:10" ht="21" customHeight="1">
      <c r="E19" s="51" t="s">
        <v>597</v>
      </c>
      <c r="J19" s="51" t="s">
        <v>599</v>
      </c>
    </row>
  </sheetData>
  <sheetProtection/>
  <mergeCells count="4">
    <mergeCell ref="A1:S1"/>
    <mergeCell ref="A2:S2"/>
    <mergeCell ref="A3:S3"/>
    <mergeCell ref="A4:S4"/>
  </mergeCells>
  <printOptions/>
  <pageMargins left="0.25" right="0.25" top="0.75" bottom="0.75" header="0.3" footer="0.3"/>
  <pageSetup fitToHeight="0" fitToWidth="1" horizontalDpi="600" verticalDpi="600" orientation="portrait" paperSize="9" scale="5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4"/>
  <sheetViews>
    <sheetView view="pageBreakPreview" zoomScale="75" zoomScaleNormal="75" zoomScaleSheetLayoutView="75" zoomScalePageLayoutView="0" workbookViewId="0" topLeftCell="A1">
      <selection activeCell="O14" sqref="O14"/>
    </sheetView>
  </sheetViews>
  <sheetFormatPr defaultColWidth="9.00390625" defaultRowHeight="12.75"/>
  <cols>
    <col min="1" max="1" width="4.625" style="51" customWidth="1"/>
    <col min="2" max="2" width="5.00390625" style="51" customWidth="1"/>
    <col min="3" max="3" width="12.375" style="51" hidden="1" customWidth="1"/>
    <col min="4" max="4" width="13.25390625" style="51" hidden="1" customWidth="1"/>
    <col min="5" max="5" width="11.25390625" style="51" customWidth="1"/>
    <col min="6" max="6" width="16.625" style="51" customWidth="1"/>
    <col min="7" max="7" width="5.125" style="51" customWidth="1"/>
    <col min="8" max="8" width="14.00390625" style="51" hidden="1" customWidth="1"/>
    <col min="9" max="9" width="22.125" style="51" customWidth="1"/>
    <col min="10" max="10" width="17.625" style="51" customWidth="1"/>
    <col min="11" max="11" width="11.75390625" style="51" customWidth="1"/>
    <col min="12" max="12" width="14.375" style="51" customWidth="1"/>
    <col min="13" max="13" width="7.125" style="51" customWidth="1"/>
    <col min="14" max="14" width="9.625" style="51" customWidth="1"/>
    <col min="15" max="15" width="14.125" style="51" customWidth="1"/>
    <col min="16" max="17" width="13.625" style="51" customWidth="1"/>
    <col min="18" max="18" width="13.375" style="51" customWidth="1"/>
    <col min="19" max="19" width="13.625" style="51" customWidth="1"/>
    <col min="20" max="20" width="28.25390625" style="54" customWidth="1"/>
    <col min="21" max="21" width="11.00390625" style="54" customWidth="1"/>
    <col min="22" max="16384" width="9.125" style="51" customWidth="1"/>
  </cols>
  <sheetData>
    <row r="1" spans="1:35" ht="42" customHeight="1">
      <c r="A1" s="292" t="s">
        <v>164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49"/>
      <c r="U1" s="49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</row>
    <row r="2" spans="1:35" ht="16.5" customHeight="1">
      <c r="A2" s="291" t="s">
        <v>569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49"/>
      <c r="U2" s="49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</row>
    <row r="3" spans="1:21" s="53" customFormat="1" ht="24" customHeight="1">
      <c r="A3" s="294" t="s">
        <v>567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52"/>
      <c r="U3" s="52"/>
    </row>
    <row r="4" spans="1:19" ht="18.75" customHeight="1">
      <c r="A4" s="295" t="s">
        <v>568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</row>
    <row r="5" spans="7:21" s="59" customFormat="1" ht="20.25" customHeight="1">
      <c r="G5" s="60"/>
      <c r="H5" s="63"/>
      <c r="I5" s="63"/>
      <c r="J5" s="63"/>
      <c r="K5" s="63"/>
      <c r="L5" s="60"/>
      <c r="N5" s="61"/>
      <c r="O5" s="61"/>
      <c r="P5" s="61"/>
      <c r="Q5" s="61"/>
      <c r="R5" s="61"/>
      <c r="S5" s="61"/>
      <c r="T5" s="62"/>
      <c r="U5" s="57"/>
    </row>
    <row r="6" spans="1:21" s="68" customFormat="1" ht="15" customHeight="1">
      <c r="A6" s="16" t="s">
        <v>7</v>
      </c>
      <c r="B6" s="64"/>
      <c r="C6" s="64"/>
      <c r="D6" s="64"/>
      <c r="E6" s="64"/>
      <c r="F6" s="64"/>
      <c r="G6" s="65"/>
      <c r="H6" s="66"/>
      <c r="I6" s="67"/>
      <c r="J6" s="67"/>
      <c r="K6" s="65"/>
      <c r="L6" s="65"/>
      <c r="N6" s="65"/>
      <c r="O6" s="150"/>
      <c r="P6" s="65"/>
      <c r="Q6" s="65"/>
      <c r="R6" s="65"/>
      <c r="S6" s="245" t="s">
        <v>581</v>
      </c>
      <c r="T6" s="6"/>
      <c r="U6" s="57"/>
    </row>
    <row r="7" spans="1:21" ht="72" customHeight="1">
      <c r="A7" s="237" t="s">
        <v>187</v>
      </c>
      <c r="B7" s="235" t="s">
        <v>9</v>
      </c>
      <c r="C7" s="239"/>
      <c r="D7" s="240"/>
      <c r="E7" s="241" t="s">
        <v>12</v>
      </c>
      <c r="F7" s="236" t="s">
        <v>13</v>
      </c>
      <c r="G7" s="241" t="s">
        <v>14</v>
      </c>
      <c r="H7" s="240"/>
      <c r="I7" s="242" t="s">
        <v>174</v>
      </c>
      <c r="J7" s="242" t="s">
        <v>17</v>
      </c>
      <c r="K7" s="242" t="s">
        <v>18</v>
      </c>
      <c r="L7" s="242" t="s">
        <v>19</v>
      </c>
      <c r="M7" s="242" t="s">
        <v>20</v>
      </c>
      <c r="N7" s="238" t="s">
        <v>21</v>
      </c>
      <c r="O7" s="242" t="s">
        <v>169</v>
      </c>
      <c r="P7" s="219" t="s">
        <v>578</v>
      </c>
      <c r="Q7" s="219" t="s">
        <v>579</v>
      </c>
      <c r="R7" s="219" t="s">
        <v>600</v>
      </c>
      <c r="S7" s="219" t="s">
        <v>573</v>
      </c>
      <c r="U7" s="57"/>
    </row>
    <row r="8" spans="1:22" s="70" customFormat="1" ht="33.75" customHeight="1">
      <c r="A8" s="151">
        <v>1</v>
      </c>
      <c r="B8" s="157">
        <v>104</v>
      </c>
      <c r="C8" s="157"/>
      <c r="D8" s="154">
        <v>10012062</v>
      </c>
      <c r="E8" s="155" t="s">
        <v>59</v>
      </c>
      <c r="F8" s="155" t="s">
        <v>60</v>
      </c>
      <c r="G8" s="157" t="s">
        <v>25</v>
      </c>
      <c r="H8" s="154" t="s">
        <v>223</v>
      </c>
      <c r="I8" s="156" t="s">
        <v>61</v>
      </c>
      <c r="J8" s="159" t="s">
        <v>62</v>
      </c>
      <c r="K8" s="154" t="s">
        <v>63</v>
      </c>
      <c r="L8" s="154" t="s">
        <v>56</v>
      </c>
      <c r="M8" s="154" t="s">
        <v>64</v>
      </c>
      <c r="N8" s="154" t="s">
        <v>35</v>
      </c>
      <c r="O8" s="168" t="s">
        <v>65</v>
      </c>
      <c r="P8" s="243">
        <v>69.158</v>
      </c>
      <c r="Q8" s="243">
        <v>68.684</v>
      </c>
      <c r="R8" s="243">
        <v>74.025</v>
      </c>
      <c r="S8" s="244">
        <f aca="true" t="shared" si="0" ref="S8:S17">P8+Q8+R8</f>
        <v>211.867</v>
      </c>
      <c r="T8" s="71"/>
      <c r="U8" s="69"/>
      <c r="V8" s="9"/>
    </row>
    <row r="9" spans="1:22" s="70" customFormat="1" ht="33.75" customHeight="1">
      <c r="A9" s="151">
        <v>2</v>
      </c>
      <c r="B9" s="157">
        <v>100</v>
      </c>
      <c r="C9" s="157"/>
      <c r="D9" s="173">
        <v>10038921</v>
      </c>
      <c r="E9" s="174" t="s">
        <v>307</v>
      </c>
      <c r="F9" s="174" t="s">
        <v>420</v>
      </c>
      <c r="G9" s="173" t="s">
        <v>25</v>
      </c>
      <c r="H9" s="231" t="s">
        <v>309</v>
      </c>
      <c r="I9" s="169" t="s">
        <v>421</v>
      </c>
      <c r="J9" s="170" t="s">
        <v>310</v>
      </c>
      <c r="K9" s="154" t="s">
        <v>48</v>
      </c>
      <c r="L9" s="154" t="s">
        <v>154</v>
      </c>
      <c r="M9" s="154" t="s">
        <v>69</v>
      </c>
      <c r="N9" s="154" t="s">
        <v>35</v>
      </c>
      <c r="O9" s="175" t="s">
        <v>311</v>
      </c>
      <c r="P9" s="243">
        <v>68.763</v>
      </c>
      <c r="Q9" s="243">
        <v>66.158</v>
      </c>
      <c r="R9" s="243">
        <v>71.975</v>
      </c>
      <c r="S9" s="244">
        <f t="shared" si="0"/>
        <v>206.896</v>
      </c>
      <c r="T9" s="71"/>
      <c r="U9" s="69"/>
      <c r="V9" s="9"/>
    </row>
    <row r="10" spans="1:22" s="70" customFormat="1" ht="33.75" customHeight="1">
      <c r="A10" s="151">
        <v>3</v>
      </c>
      <c r="B10" s="157">
        <v>105</v>
      </c>
      <c r="C10" s="157"/>
      <c r="D10" s="154">
        <v>10071614</v>
      </c>
      <c r="E10" s="155" t="s">
        <v>51</v>
      </c>
      <c r="F10" s="155" t="s">
        <v>52</v>
      </c>
      <c r="G10" s="157" t="s">
        <v>25</v>
      </c>
      <c r="H10" s="154" t="s">
        <v>230</v>
      </c>
      <c r="I10" s="156" t="s">
        <v>53</v>
      </c>
      <c r="J10" s="159" t="s">
        <v>54</v>
      </c>
      <c r="K10" s="154" t="s">
        <v>55</v>
      </c>
      <c r="L10" s="154" t="s">
        <v>56</v>
      </c>
      <c r="M10" s="154" t="s">
        <v>57</v>
      </c>
      <c r="N10" s="154" t="s">
        <v>35</v>
      </c>
      <c r="O10" s="161" t="s">
        <v>58</v>
      </c>
      <c r="P10" s="243">
        <v>68.184</v>
      </c>
      <c r="Q10" s="243">
        <v>67.053</v>
      </c>
      <c r="R10" s="243">
        <v>70.375</v>
      </c>
      <c r="S10" s="244">
        <f t="shared" si="0"/>
        <v>205.612</v>
      </c>
      <c r="T10" s="71"/>
      <c r="U10" s="69"/>
      <c r="V10" s="9"/>
    </row>
    <row r="11" spans="1:22" s="70" customFormat="1" ht="33.75" customHeight="1">
      <c r="A11" s="151">
        <v>4</v>
      </c>
      <c r="B11" s="157">
        <v>108</v>
      </c>
      <c r="C11" s="157"/>
      <c r="D11" s="154">
        <v>10010323</v>
      </c>
      <c r="E11" s="155" t="s">
        <v>142</v>
      </c>
      <c r="F11" s="155" t="s">
        <v>141</v>
      </c>
      <c r="G11" s="157" t="s">
        <v>25</v>
      </c>
      <c r="H11" s="154" t="s">
        <v>221</v>
      </c>
      <c r="I11" s="156" t="s">
        <v>143</v>
      </c>
      <c r="J11" s="159" t="s">
        <v>144</v>
      </c>
      <c r="K11" s="154" t="s">
        <v>26</v>
      </c>
      <c r="L11" s="154" t="s">
        <v>27</v>
      </c>
      <c r="M11" s="154" t="s">
        <v>102</v>
      </c>
      <c r="N11" s="154" t="s">
        <v>39</v>
      </c>
      <c r="O11" s="168" t="s">
        <v>110</v>
      </c>
      <c r="P11" s="243">
        <v>64.184</v>
      </c>
      <c r="Q11" s="243">
        <v>66.632</v>
      </c>
      <c r="R11" s="243">
        <v>70.3</v>
      </c>
      <c r="S11" s="244">
        <f t="shared" si="0"/>
        <v>201.11599999999999</v>
      </c>
      <c r="T11" s="71"/>
      <c r="U11" s="69"/>
      <c r="V11" s="9"/>
    </row>
    <row r="12" spans="1:22" s="70" customFormat="1" ht="33.75" customHeight="1">
      <c r="A12" s="151">
        <v>5</v>
      </c>
      <c r="B12" s="157">
        <v>111</v>
      </c>
      <c r="C12" s="157"/>
      <c r="D12" s="154">
        <v>10036530</v>
      </c>
      <c r="E12" s="155" t="s">
        <v>44</v>
      </c>
      <c r="F12" s="155" t="s">
        <v>45</v>
      </c>
      <c r="G12" s="157" t="s">
        <v>25</v>
      </c>
      <c r="H12" s="154" t="s">
        <v>280</v>
      </c>
      <c r="I12" s="156" t="s">
        <v>46</v>
      </c>
      <c r="J12" s="159" t="s">
        <v>47</v>
      </c>
      <c r="K12" s="154" t="s">
        <v>48</v>
      </c>
      <c r="L12" s="154" t="s">
        <v>49</v>
      </c>
      <c r="M12" s="154" t="s">
        <v>43</v>
      </c>
      <c r="N12" s="154" t="s">
        <v>35</v>
      </c>
      <c r="O12" s="168" t="s">
        <v>50</v>
      </c>
      <c r="P12" s="243">
        <v>64.632</v>
      </c>
      <c r="Q12" s="243">
        <v>65.632</v>
      </c>
      <c r="R12" s="243">
        <v>67.825</v>
      </c>
      <c r="S12" s="244">
        <f t="shared" si="0"/>
        <v>198.089</v>
      </c>
      <c r="T12" s="71"/>
      <c r="U12" s="69"/>
      <c r="V12" s="9"/>
    </row>
    <row r="13" spans="1:22" s="70" customFormat="1" ht="33.75" customHeight="1">
      <c r="A13" s="151">
        <v>6</v>
      </c>
      <c r="B13" s="157">
        <v>103</v>
      </c>
      <c r="C13" s="157"/>
      <c r="D13" s="173">
        <v>10028754</v>
      </c>
      <c r="E13" s="174" t="s">
        <v>307</v>
      </c>
      <c r="F13" s="174" t="s">
        <v>308</v>
      </c>
      <c r="G13" s="173" t="s">
        <v>25</v>
      </c>
      <c r="H13" s="231" t="s">
        <v>216</v>
      </c>
      <c r="I13" s="169" t="s">
        <v>483</v>
      </c>
      <c r="J13" s="170" t="s">
        <v>217</v>
      </c>
      <c r="K13" s="160" t="s">
        <v>210</v>
      </c>
      <c r="L13" s="160" t="s">
        <v>121</v>
      </c>
      <c r="M13" s="160" t="s">
        <v>218</v>
      </c>
      <c r="N13" s="160" t="s">
        <v>215</v>
      </c>
      <c r="O13" s="175" t="s">
        <v>219</v>
      </c>
      <c r="P13" s="243">
        <v>65.421</v>
      </c>
      <c r="Q13" s="243">
        <v>64.921</v>
      </c>
      <c r="R13" s="243">
        <v>67.3</v>
      </c>
      <c r="S13" s="244">
        <f t="shared" si="0"/>
        <v>197.642</v>
      </c>
      <c r="T13" s="71"/>
      <c r="U13" s="69"/>
      <c r="V13" s="9"/>
    </row>
    <row r="14" spans="1:22" s="70" customFormat="1" ht="33.75" customHeight="1">
      <c r="A14" s="151">
        <v>7</v>
      </c>
      <c r="B14" s="157">
        <v>109</v>
      </c>
      <c r="C14" s="157"/>
      <c r="D14" s="176">
        <v>10060946</v>
      </c>
      <c r="E14" s="177" t="s">
        <v>145</v>
      </c>
      <c r="F14" s="177" t="s">
        <v>427</v>
      </c>
      <c r="G14" s="176" t="s">
        <v>25</v>
      </c>
      <c r="H14" s="122" t="s">
        <v>209</v>
      </c>
      <c r="I14" s="178" t="s">
        <v>428</v>
      </c>
      <c r="J14" s="229" t="s">
        <v>285</v>
      </c>
      <c r="K14" s="122" t="s">
        <v>210</v>
      </c>
      <c r="L14" s="122" t="s">
        <v>211</v>
      </c>
      <c r="M14" s="122" t="s">
        <v>64</v>
      </c>
      <c r="N14" s="122" t="s">
        <v>212</v>
      </c>
      <c r="O14" s="123" t="s">
        <v>213</v>
      </c>
      <c r="P14" s="243">
        <v>64.711</v>
      </c>
      <c r="Q14" s="243">
        <v>64.368</v>
      </c>
      <c r="R14" s="243">
        <v>65.3</v>
      </c>
      <c r="S14" s="244">
        <f t="shared" si="0"/>
        <v>194.37900000000002</v>
      </c>
      <c r="T14" s="71"/>
      <c r="U14" s="69"/>
      <c r="V14" s="9"/>
    </row>
    <row r="15" spans="1:22" s="70" customFormat="1" ht="33.75" customHeight="1">
      <c r="A15" s="151">
        <v>8</v>
      </c>
      <c r="B15" s="157">
        <v>160</v>
      </c>
      <c r="C15" s="157"/>
      <c r="D15" s="154">
        <v>10097061</v>
      </c>
      <c r="E15" s="155" t="s">
        <v>29</v>
      </c>
      <c r="F15" s="155" t="s">
        <v>30</v>
      </c>
      <c r="G15" s="157" t="s">
        <v>25</v>
      </c>
      <c r="H15" s="154" t="s">
        <v>276</v>
      </c>
      <c r="I15" s="156" t="s">
        <v>31</v>
      </c>
      <c r="J15" s="159" t="s">
        <v>32</v>
      </c>
      <c r="K15" s="154" t="s">
        <v>33</v>
      </c>
      <c r="L15" s="154" t="s">
        <v>27</v>
      </c>
      <c r="M15" s="154" t="s">
        <v>34</v>
      </c>
      <c r="N15" s="154" t="s">
        <v>35</v>
      </c>
      <c r="O15" s="168" t="s">
        <v>36</v>
      </c>
      <c r="P15" s="243">
        <v>64.395</v>
      </c>
      <c r="Q15" s="243">
        <v>65.2373</v>
      </c>
      <c r="R15" s="243">
        <v>63.525</v>
      </c>
      <c r="S15" s="244">
        <f t="shared" si="0"/>
        <v>193.1573</v>
      </c>
      <c r="T15" s="71"/>
      <c r="U15" s="69"/>
      <c r="V15" s="9"/>
    </row>
    <row r="16" spans="1:22" s="70" customFormat="1" ht="33.75" customHeight="1">
      <c r="A16" s="151">
        <v>9</v>
      </c>
      <c r="B16" s="20">
        <v>102</v>
      </c>
      <c r="C16" s="19"/>
      <c r="D16" s="20">
        <v>10078500</v>
      </c>
      <c r="E16" s="21" t="s">
        <v>72</v>
      </c>
      <c r="F16" s="21" t="s">
        <v>73</v>
      </c>
      <c r="G16" s="19" t="s">
        <v>25</v>
      </c>
      <c r="H16" s="25" t="s">
        <v>476</v>
      </c>
      <c r="I16" s="22" t="s">
        <v>74</v>
      </c>
      <c r="J16" s="23" t="s">
        <v>75</v>
      </c>
      <c r="K16" s="20" t="s">
        <v>33</v>
      </c>
      <c r="L16" s="20" t="s">
        <v>27</v>
      </c>
      <c r="M16" s="20" t="s">
        <v>28</v>
      </c>
      <c r="N16" s="20" t="s">
        <v>35</v>
      </c>
      <c r="O16" s="24" t="s">
        <v>76</v>
      </c>
      <c r="P16" s="243">
        <v>63.474</v>
      </c>
      <c r="Q16" s="243">
        <v>63.079</v>
      </c>
      <c r="R16" s="243">
        <v>64.875</v>
      </c>
      <c r="S16" s="244">
        <f t="shared" si="0"/>
        <v>191.428</v>
      </c>
      <c r="T16" s="71"/>
      <c r="U16" s="69"/>
      <c r="V16" s="9"/>
    </row>
    <row r="17" spans="1:22" s="70" customFormat="1" ht="33.75" customHeight="1">
      <c r="A17" s="151">
        <v>10</v>
      </c>
      <c r="B17" s="20">
        <v>117</v>
      </c>
      <c r="C17" s="19"/>
      <c r="D17" s="20">
        <v>10153454</v>
      </c>
      <c r="E17" s="21" t="s">
        <v>433</v>
      </c>
      <c r="F17" s="21" t="s">
        <v>528</v>
      </c>
      <c r="G17" s="19" t="s">
        <v>25</v>
      </c>
      <c r="H17" s="25" t="s">
        <v>529</v>
      </c>
      <c r="I17" s="22" t="s">
        <v>530</v>
      </c>
      <c r="J17" s="23" t="s">
        <v>532</v>
      </c>
      <c r="K17" s="20" t="s">
        <v>33</v>
      </c>
      <c r="L17" s="171" t="s">
        <v>149</v>
      </c>
      <c r="M17" s="20" t="s">
        <v>102</v>
      </c>
      <c r="N17" s="171" t="s">
        <v>208</v>
      </c>
      <c r="O17" s="24" t="s">
        <v>531</v>
      </c>
      <c r="P17" s="243">
        <v>61.395</v>
      </c>
      <c r="Q17" s="243">
        <v>61.053</v>
      </c>
      <c r="R17" s="243">
        <v>65.85</v>
      </c>
      <c r="S17" s="244">
        <f t="shared" si="0"/>
        <v>188.298</v>
      </c>
      <c r="T17" s="71"/>
      <c r="U17" s="69"/>
      <c r="V17" s="9"/>
    </row>
    <row r="18" spans="1:22" s="70" customFormat="1" ht="33.75" customHeight="1">
      <c r="A18" s="151"/>
      <c r="B18" s="157">
        <v>107</v>
      </c>
      <c r="C18" s="157"/>
      <c r="D18" s="154">
        <v>10028759</v>
      </c>
      <c r="E18" s="155" t="s">
        <v>302</v>
      </c>
      <c r="F18" s="155" t="s">
        <v>303</v>
      </c>
      <c r="G18" s="157" t="s">
        <v>25</v>
      </c>
      <c r="H18" s="158" t="s">
        <v>304</v>
      </c>
      <c r="I18" s="156" t="s">
        <v>305</v>
      </c>
      <c r="J18" s="159" t="s">
        <v>306</v>
      </c>
      <c r="K18" s="154" t="s">
        <v>161</v>
      </c>
      <c r="L18" s="154" t="s">
        <v>56</v>
      </c>
      <c r="M18" s="154" t="s">
        <v>69</v>
      </c>
      <c r="N18" s="154" t="s">
        <v>35</v>
      </c>
      <c r="O18" s="168" t="s">
        <v>201</v>
      </c>
      <c r="P18" s="243">
        <v>67.921</v>
      </c>
      <c r="Q18" s="243">
        <v>67.132</v>
      </c>
      <c r="R18" s="243" t="s">
        <v>589</v>
      </c>
      <c r="S18" s="244" t="s">
        <v>517</v>
      </c>
      <c r="T18" s="71"/>
      <c r="U18" s="69"/>
      <c r="V18" s="9"/>
    </row>
    <row r="19" spans="1:22" s="70" customFormat="1" ht="33.75" customHeight="1">
      <c r="A19" s="151"/>
      <c r="B19" s="157">
        <v>114</v>
      </c>
      <c r="C19" s="157"/>
      <c r="D19" s="173">
        <v>10038921</v>
      </c>
      <c r="E19" s="174" t="s">
        <v>307</v>
      </c>
      <c r="F19" s="174" t="s">
        <v>420</v>
      </c>
      <c r="G19" s="173" t="s">
        <v>25</v>
      </c>
      <c r="H19" s="231" t="s">
        <v>344</v>
      </c>
      <c r="I19" s="169" t="s">
        <v>486</v>
      </c>
      <c r="J19" s="170" t="s">
        <v>328</v>
      </c>
      <c r="K19" s="154" t="s">
        <v>194</v>
      </c>
      <c r="L19" s="154" t="s">
        <v>154</v>
      </c>
      <c r="M19" s="154" t="s">
        <v>236</v>
      </c>
      <c r="N19" s="154" t="s">
        <v>35</v>
      </c>
      <c r="O19" s="175" t="s">
        <v>329</v>
      </c>
      <c r="P19" s="243">
        <v>64.5</v>
      </c>
      <c r="Q19" s="243">
        <v>65.342</v>
      </c>
      <c r="R19" s="243" t="s">
        <v>589</v>
      </c>
      <c r="S19" s="244" t="s">
        <v>517</v>
      </c>
      <c r="T19" s="71"/>
      <c r="U19" s="69"/>
      <c r="V19" s="9"/>
    </row>
    <row r="20" spans="1:22" s="70" customFormat="1" ht="33.75" customHeight="1">
      <c r="A20" s="151"/>
      <c r="B20" s="20">
        <v>115</v>
      </c>
      <c r="C20" s="19"/>
      <c r="D20" s="176">
        <v>10085640</v>
      </c>
      <c r="E20" s="177" t="s">
        <v>158</v>
      </c>
      <c r="F20" s="178" t="s">
        <v>431</v>
      </c>
      <c r="G20" s="176" t="s">
        <v>25</v>
      </c>
      <c r="H20" s="122" t="s">
        <v>288</v>
      </c>
      <c r="I20" s="178" t="s">
        <v>432</v>
      </c>
      <c r="J20" s="123" t="s">
        <v>289</v>
      </c>
      <c r="K20" s="122" t="s">
        <v>290</v>
      </c>
      <c r="L20" s="122" t="s">
        <v>291</v>
      </c>
      <c r="M20" s="122" t="s">
        <v>129</v>
      </c>
      <c r="N20" s="122" t="s">
        <v>215</v>
      </c>
      <c r="O20" s="123" t="s">
        <v>292</v>
      </c>
      <c r="P20" s="243">
        <v>64.816</v>
      </c>
      <c r="Q20" s="243">
        <v>62.447</v>
      </c>
      <c r="R20" s="243" t="s">
        <v>589</v>
      </c>
      <c r="S20" s="244" t="s">
        <v>517</v>
      </c>
      <c r="T20" s="71"/>
      <c r="U20" s="69"/>
      <c r="V20" s="9"/>
    </row>
    <row r="21" spans="1:22" s="70" customFormat="1" ht="33.75" customHeight="1">
      <c r="A21" s="151"/>
      <c r="B21" s="157">
        <v>110</v>
      </c>
      <c r="C21" s="157"/>
      <c r="D21" s="158" t="s">
        <v>465</v>
      </c>
      <c r="E21" s="155" t="s">
        <v>29</v>
      </c>
      <c r="F21" s="156" t="s">
        <v>466</v>
      </c>
      <c r="G21" s="157" t="s">
        <v>25</v>
      </c>
      <c r="H21" s="158" t="s">
        <v>467</v>
      </c>
      <c r="I21" s="156" t="s">
        <v>468</v>
      </c>
      <c r="J21" s="159" t="s">
        <v>469</v>
      </c>
      <c r="K21" s="154" t="s">
        <v>26</v>
      </c>
      <c r="L21" s="154" t="s">
        <v>27</v>
      </c>
      <c r="M21" s="154" t="s">
        <v>69</v>
      </c>
      <c r="N21" s="122" t="s">
        <v>212</v>
      </c>
      <c r="O21" s="168" t="s">
        <v>470</v>
      </c>
      <c r="P21" s="243">
        <v>61.684</v>
      </c>
      <c r="Q21" s="243">
        <v>58.974</v>
      </c>
      <c r="R21" s="243" t="s">
        <v>589</v>
      </c>
      <c r="S21" s="244" t="s">
        <v>517</v>
      </c>
      <c r="T21" s="71"/>
      <c r="U21" s="69"/>
      <c r="V21" s="9"/>
    </row>
    <row r="22" spans="1:22" s="70" customFormat="1" ht="33.75" customHeight="1">
      <c r="A22" s="151"/>
      <c r="B22" s="20">
        <v>112</v>
      </c>
      <c r="C22" s="19"/>
      <c r="D22" s="20" t="s">
        <v>463</v>
      </c>
      <c r="E22" s="21" t="s">
        <v>51</v>
      </c>
      <c r="F22" s="21" t="s">
        <v>461</v>
      </c>
      <c r="G22" s="19" t="s">
        <v>25</v>
      </c>
      <c r="H22" s="25" t="s">
        <v>464</v>
      </c>
      <c r="I22" s="22" t="s">
        <v>462</v>
      </c>
      <c r="J22" s="23" t="s">
        <v>460</v>
      </c>
      <c r="K22" s="20" t="s">
        <v>70</v>
      </c>
      <c r="L22" s="154" t="s">
        <v>27</v>
      </c>
      <c r="M22" s="122" t="s">
        <v>28</v>
      </c>
      <c r="N22" s="171" t="s">
        <v>39</v>
      </c>
      <c r="O22" s="24" t="s">
        <v>277</v>
      </c>
      <c r="P22" s="243">
        <v>55.447</v>
      </c>
      <c r="Q22" s="243">
        <v>56.395</v>
      </c>
      <c r="R22" s="243" t="s">
        <v>589</v>
      </c>
      <c r="S22" s="244" t="s">
        <v>517</v>
      </c>
      <c r="T22" s="71"/>
      <c r="U22" s="69"/>
      <c r="V22" s="9"/>
    </row>
    <row r="23" spans="1:22" s="70" customFormat="1" ht="33.75" customHeight="1">
      <c r="A23" s="151"/>
      <c r="B23" s="20">
        <v>116</v>
      </c>
      <c r="C23" s="19"/>
      <c r="D23" s="20">
        <v>10153627</v>
      </c>
      <c r="E23" s="21" t="s">
        <v>59</v>
      </c>
      <c r="F23" s="21" t="s">
        <v>533</v>
      </c>
      <c r="G23" s="19" t="s">
        <v>25</v>
      </c>
      <c r="H23" s="25" t="s">
        <v>535</v>
      </c>
      <c r="I23" s="22" t="s">
        <v>534</v>
      </c>
      <c r="J23" s="23" t="s">
        <v>536</v>
      </c>
      <c r="K23" s="20" t="s">
        <v>33</v>
      </c>
      <c r="L23" s="154" t="s">
        <v>27</v>
      </c>
      <c r="M23" s="122" t="s">
        <v>229</v>
      </c>
      <c r="N23" s="171" t="s">
        <v>208</v>
      </c>
      <c r="O23" s="24" t="s">
        <v>274</v>
      </c>
      <c r="P23" s="243">
        <v>55.579</v>
      </c>
      <c r="Q23" s="243">
        <v>55.974</v>
      </c>
      <c r="R23" s="243" t="s">
        <v>589</v>
      </c>
      <c r="S23" s="244" t="s">
        <v>517</v>
      </c>
      <c r="T23" s="71"/>
      <c r="U23" s="69"/>
      <c r="V23" s="9"/>
    </row>
    <row r="24" spans="1:22" s="70" customFormat="1" ht="33.75" customHeight="1">
      <c r="A24" s="151"/>
      <c r="B24" s="20">
        <v>113</v>
      </c>
      <c r="C24" s="19"/>
      <c r="D24" s="20">
        <v>10028758</v>
      </c>
      <c r="E24" s="21" t="s">
        <v>487</v>
      </c>
      <c r="F24" s="21" t="s">
        <v>488</v>
      </c>
      <c r="G24" s="19" t="s">
        <v>25</v>
      </c>
      <c r="H24" s="25" t="s">
        <v>477</v>
      </c>
      <c r="I24" s="22" t="s">
        <v>489</v>
      </c>
      <c r="J24" s="23" t="s">
        <v>478</v>
      </c>
      <c r="K24" s="160" t="s">
        <v>161</v>
      </c>
      <c r="L24" s="171" t="s">
        <v>149</v>
      </c>
      <c r="M24" s="20" t="s">
        <v>57</v>
      </c>
      <c r="N24" s="160" t="s">
        <v>215</v>
      </c>
      <c r="O24" s="24" t="s">
        <v>479</v>
      </c>
      <c r="P24" s="243">
        <v>58.711</v>
      </c>
      <c r="Q24" s="243" t="s">
        <v>589</v>
      </c>
      <c r="R24" s="243" t="s">
        <v>589</v>
      </c>
      <c r="S24" s="244" t="s">
        <v>517</v>
      </c>
      <c r="T24" s="71"/>
      <c r="U24" s="69"/>
      <c r="V24" s="9"/>
    </row>
  </sheetData>
  <sheetProtection/>
  <mergeCells count="4">
    <mergeCell ref="A1:S1"/>
    <mergeCell ref="A2:S2"/>
    <mergeCell ref="A3:S3"/>
    <mergeCell ref="A4:S4"/>
  </mergeCells>
  <printOptions/>
  <pageMargins left="0.25" right="0.25" top="0.75" bottom="0.75" header="0.3" footer="0.3"/>
  <pageSetup fitToHeight="0" fitToWidth="1" horizontalDpi="600" verticalDpi="600" orientation="portrait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view="pageBreakPreview" zoomScale="75" zoomScaleSheetLayoutView="75" workbookViewId="0" topLeftCell="A1">
      <selection activeCell="A5" sqref="A5:V5"/>
    </sheetView>
  </sheetViews>
  <sheetFormatPr defaultColWidth="9.00390625" defaultRowHeight="12.75"/>
  <cols>
    <col min="1" max="1" width="4.75390625" style="124" customWidth="1"/>
    <col min="2" max="2" width="6.125" style="124" customWidth="1"/>
    <col min="3" max="3" width="10.00390625" style="124" hidden="1" customWidth="1"/>
    <col min="4" max="4" width="9.75390625" style="124" customWidth="1"/>
    <col min="5" max="5" width="20.00390625" style="124" customWidth="1"/>
    <col min="6" max="6" width="5.75390625" style="124" customWidth="1"/>
    <col min="7" max="7" width="5.875" style="124" hidden="1" customWidth="1"/>
    <col min="8" max="8" width="21.375" style="124" customWidth="1"/>
    <col min="9" max="9" width="14.00390625" style="124" customWidth="1"/>
    <col min="10" max="10" width="12.125" style="124" customWidth="1"/>
    <col min="11" max="11" width="13.75390625" style="124" customWidth="1"/>
    <col min="12" max="12" width="11.875" style="124" customWidth="1"/>
    <col min="13" max="13" width="10.875" style="124" customWidth="1"/>
    <col min="14" max="14" width="13.25390625" style="124" customWidth="1"/>
    <col min="15" max="18" width="10.625" style="124" customWidth="1"/>
    <col min="19" max="19" width="10.00390625" style="124" customWidth="1"/>
    <col min="20" max="20" width="5.00390625" style="124" customWidth="1"/>
    <col min="21" max="21" width="9.25390625" style="124" customWidth="1"/>
    <col min="22" max="22" width="12.125" style="124" customWidth="1"/>
    <col min="23" max="16384" width="9.125" style="124" customWidth="1"/>
  </cols>
  <sheetData>
    <row r="1" spans="1:22" ht="45" customHeight="1">
      <c r="A1" s="263" t="s">
        <v>490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</row>
    <row r="2" spans="1:22" ht="21.7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22" s="126" customFormat="1" ht="23.25" customHeight="1">
      <c r="A3" s="264" t="s">
        <v>501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</row>
    <row r="4" spans="1:22" s="126" customFormat="1" ht="23.25" customHeight="1">
      <c r="A4" s="271" t="s">
        <v>172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</row>
    <row r="5" spans="1:22" ht="40.5" customHeight="1">
      <c r="A5" s="265" t="s">
        <v>500</v>
      </c>
      <c r="B5" s="266"/>
      <c r="C5" s="266"/>
      <c r="D5" s="266"/>
      <c r="E5" s="266"/>
      <c r="F5" s="266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</row>
    <row r="6" spans="1:25" s="130" customFormat="1" ht="17.25" customHeight="1">
      <c r="A6" s="268" t="s">
        <v>7</v>
      </c>
      <c r="B6" s="268"/>
      <c r="C6" s="268"/>
      <c r="D6" s="268"/>
      <c r="E6" s="268"/>
      <c r="F6" s="268"/>
      <c r="G6" s="268"/>
      <c r="H6" s="268"/>
      <c r="I6" s="268"/>
      <c r="J6" s="127"/>
      <c r="K6" s="127"/>
      <c r="L6" s="127"/>
      <c r="M6" s="128"/>
      <c r="N6" s="128"/>
      <c r="O6" s="129"/>
      <c r="P6" s="129"/>
      <c r="Q6" s="129"/>
      <c r="R6" s="129"/>
      <c r="S6" s="129"/>
      <c r="U6" s="270" t="s">
        <v>504</v>
      </c>
      <c r="V6" s="270"/>
      <c r="W6" s="131"/>
      <c r="X6" s="131"/>
      <c r="Y6" s="132"/>
    </row>
    <row r="7" spans="1:22" s="133" customFormat="1" ht="33.75" customHeight="1">
      <c r="A7" s="269" t="s">
        <v>187</v>
      </c>
      <c r="B7" s="269" t="s">
        <v>9</v>
      </c>
      <c r="C7" s="269"/>
      <c r="D7" s="259" t="s">
        <v>12</v>
      </c>
      <c r="E7" s="258" t="s">
        <v>13</v>
      </c>
      <c r="F7" s="269" t="s">
        <v>14</v>
      </c>
      <c r="G7" s="259" t="s">
        <v>15</v>
      </c>
      <c r="H7" s="258" t="s">
        <v>174</v>
      </c>
      <c r="I7" s="258" t="s">
        <v>17</v>
      </c>
      <c r="J7" s="258" t="s">
        <v>18</v>
      </c>
      <c r="K7" s="258" t="s">
        <v>19</v>
      </c>
      <c r="L7" s="258" t="s">
        <v>20</v>
      </c>
      <c r="M7" s="262" t="s">
        <v>21</v>
      </c>
      <c r="N7" s="258" t="s">
        <v>169</v>
      </c>
      <c r="O7" s="257" t="s">
        <v>492</v>
      </c>
      <c r="P7" s="257" t="s">
        <v>493</v>
      </c>
      <c r="Q7" s="257" t="s">
        <v>494</v>
      </c>
      <c r="R7" s="257" t="s">
        <v>495</v>
      </c>
      <c r="S7" s="257" t="s">
        <v>496</v>
      </c>
      <c r="T7" s="256" t="s">
        <v>497</v>
      </c>
      <c r="U7" s="260" t="s">
        <v>498</v>
      </c>
      <c r="V7" s="256" t="s">
        <v>499</v>
      </c>
    </row>
    <row r="8" spans="1:22" s="133" customFormat="1" ht="51.75" customHeight="1">
      <c r="A8" s="269"/>
      <c r="B8" s="269"/>
      <c r="C8" s="269"/>
      <c r="D8" s="259"/>
      <c r="E8" s="258"/>
      <c r="F8" s="269"/>
      <c r="G8" s="259"/>
      <c r="H8" s="262"/>
      <c r="I8" s="258"/>
      <c r="J8" s="258"/>
      <c r="K8" s="258"/>
      <c r="L8" s="258"/>
      <c r="M8" s="262"/>
      <c r="N8" s="258"/>
      <c r="O8" s="257"/>
      <c r="P8" s="257"/>
      <c r="Q8" s="257"/>
      <c r="R8" s="257"/>
      <c r="S8" s="257"/>
      <c r="T8" s="256"/>
      <c r="U8" s="260"/>
      <c r="V8" s="256"/>
    </row>
    <row r="9" spans="1:23" s="140" customFormat="1" ht="51.75" customHeight="1">
      <c r="A9" s="134">
        <v>1</v>
      </c>
      <c r="B9" s="135">
        <v>600</v>
      </c>
      <c r="C9" s="154">
        <v>10080582</v>
      </c>
      <c r="D9" s="155" t="s">
        <v>51</v>
      </c>
      <c r="E9" s="155" t="s">
        <v>77</v>
      </c>
      <c r="F9" s="157" t="s">
        <v>25</v>
      </c>
      <c r="G9" s="154" t="s">
        <v>197</v>
      </c>
      <c r="H9" s="156" t="s">
        <v>316</v>
      </c>
      <c r="I9" s="159" t="s">
        <v>198</v>
      </c>
      <c r="J9" s="154" t="s">
        <v>26</v>
      </c>
      <c r="K9" s="154" t="s">
        <v>27</v>
      </c>
      <c r="L9" s="154" t="s">
        <v>196</v>
      </c>
      <c r="M9" s="154" t="s">
        <v>68</v>
      </c>
      <c r="N9" s="175" t="s">
        <v>199</v>
      </c>
      <c r="O9" s="136">
        <v>7.2</v>
      </c>
      <c r="P9" s="136">
        <v>7.8</v>
      </c>
      <c r="Q9" s="136">
        <v>7.9</v>
      </c>
      <c r="R9" s="136">
        <v>6.7</v>
      </c>
      <c r="S9" s="136">
        <v>7.4</v>
      </c>
      <c r="T9" s="134"/>
      <c r="U9" s="137">
        <f>O9+P9+Q9+R9+S9</f>
        <v>37</v>
      </c>
      <c r="V9" s="138">
        <f>U9*2</f>
        <v>74</v>
      </c>
      <c r="W9" s="139"/>
    </row>
    <row r="10" spans="1:23" s="140" customFormat="1" ht="51.75" customHeight="1">
      <c r="A10" s="134">
        <v>2</v>
      </c>
      <c r="B10" s="135">
        <v>602</v>
      </c>
      <c r="C10" s="154">
        <v>10068711</v>
      </c>
      <c r="D10" s="155" t="s">
        <v>82</v>
      </c>
      <c r="E10" s="155" t="s">
        <v>330</v>
      </c>
      <c r="F10" s="157" t="s">
        <v>25</v>
      </c>
      <c r="G10" s="154" t="s">
        <v>331</v>
      </c>
      <c r="H10" s="156" t="s">
        <v>332</v>
      </c>
      <c r="I10" s="159" t="s">
        <v>333</v>
      </c>
      <c r="J10" s="160" t="s">
        <v>48</v>
      </c>
      <c r="K10" s="160" t="s">
        <v>154</v>
      </c>
      <c r="L10" s="154" t="s">
        <v>196</v>
      </c>
      <c r="M10" s="160" t="s">
        <v>35</v>
      </c>
      <c r="N10" s="175" t="s">
        <v>334</v>
      </c>
      <c r="O10" s="136">
        <v>7.3</v>
      </c>
      <c r="P10" s="136">
        <v>7.2</v>
      </c>
      <c r="Q10" s="136">
        <v>8</v>
      </c>
      <c r="R10" s="136">
        <v>6.2</v>
      </c>
      <c r="S10" s="136">
        <v>7.2</v>
      </c>
      <c r="T10" s="134"/>
      <c r="U10" s="137">
        <f>O10+P10+Q10+R10+S10</f>
        <v>35.9</v>
      </c>
      <c r="V10" s="138">
        <f>U10*2</f>
        <v>71.8</v>
      </c>
      <c r="W10" s="139"/>
    </row>
    <row r="11" spans="4:14" ht="30.75" customHeight="1">
      <c r="D11" s="141"/>
      <c r="E11" s="141"/>
      <c r="I11" s="142"/>
      <c r="J11" s="142"/>
      <c r="K11" s="142"/>
      <c r="L11" s="142"/>
      <c r="M11" s="142"/>
      <c r="N11" s="143"/>
    </row>
    <row r="12" spans="1:15" s="146" customFormat="1" ht="19.5">
      <c r="A12" s="80" t="s">
        <v>188</v>
      </c>
      <c r="B12" s="144"/>
      <c r="C12" s="144"/>
      <c r="D12" s="144"/>
      <c r="E12" s="145"/>
      <c r="F12" s="145"/>
      <c r="G12" s="261"/>
      <c r="H12" s="261"/>
      <c r="I12" s="261"/>
      <c r="J12" s="261"/>
      <c r="K12" s="261"/>
      <c r="L12" s="261"/>
      <c r="M12" s="261"/>
      <c r="N12" s="261"/>
      <c r="O12" s="261"/>
    </row>
    <row r="13" spans="1:15" ht="12.75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</row>
  </sheetData>
  <sheetProtection/>
  <mergeCells count="29">
    <mergeCell ref="U6:V6"/>
    <mergeCell ref="R7:R8"/>
    <mergeCell ref="S7:S8"/>
    <mergeCell ref="T7:T8"/>
    <mergeCell ref="U7:U8"/>
    <mergeCell ref="V7:V8"/>
    <mergeCell ref="G12:O12"/>
    <mergeCell ref="L7:L8"/>
    <mergeCell ref="M7:M8"/>
    <mergeCell ref="N7:N8"/>
    <mergeCell ref="O7:O8"/>
    <mergeCell ref="P7:P8"/>
    <mergeCell ref="Q7:Q8"/>
    <mergeCell ref="F7:F8"/>
    <mergeCell ref="G7:G8"/>
    <mergeCell ref="H7:H8"/>
    <mergeCell ref="I7:I8"/>
    <mergeCell ref="J7:J8"/>
    <mergeCell ref="K7:K8"/>
    <mergeCell ref="A1:V1"/>
    <mergeCell ref="A3:V3"/>
    <mergeCell ref="A4:V4"/>
    <mergeCell ref="A5:V5"/>
    <mergeCell ref="A6:I6"/>
    <mergeCell ref="A7:A8"/>
    <mergeCell ref="B7:B8"/>
    <mergeCell ref="C7:C8"/>
    <mergeCell ref="D7:D8"/>
    <mergeCell ref="E7:E8"/>
  </mergeCells>
  <printOptions/>
  <pageMargins left="0.25" right="0.25" top="0.75" bottom="0.75" header="0.3" footer="0.3"/>
  <pageSetup fitToHeight="0" fitToWidth="1"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4"/>
  <sheetViews>
    <sheetView view="pageBreakPreview" zoomScale="75" zoomScaleNormal="75" zoomScaleSheetLayoutView="75" zoomScalePageLayoutView="0" workbookViewId="0" topLeftCell="A1">
      <selection activeCell="A13" sqref="A13:O13"/>
    </sheetView>
  </sheetViews>
  <sheetFormatPr defaultColWidth="9.00390625" defaultRowHeight="12.75"/>
  <cols>
    <col min="1" max="1" width="4.625" style="51" customWidth="1"/>
    <col min="2" max="2" width="5.00390625" style="51" customWidth="1"/>
    <col min="3" max="3" width="12.375" style="51" hidden="1" customWidth="1"/>
    <col min="4" max="4" width="13.25390625" style="51" hidden="1" customWidth="1"/>
    <col min="5" max="5" width="11.125" style="51" customWidth="1"/>
    <col min="6" max="6" width="19.00390625" style="51" customWidth="1"/>
    <col min="7" max="7" width="5.125" style="51" customWidth="1"/>
    <col min="8" max="8" width="14.00390625" style="51" hidden="1" customWidth="1"/>
    <col min="9" max="9" width="16.25390625" style="51" customWidth="1"/>
    <col min="10" max="10" width="17.625" style="51" customWidth="1"/>
    <col min="11" max="11" width="11.75390625" style="51" customWidth="1"/>
    <col min="12" max="12" width="11.625" style="51" customWidth="1"/>
    <col min="13" max="13" width="7.125" style="51" customWidth="1"/>
    <col min="14" max="14" width="9.625" style="51" customWidth="1"/>
    <col min="15" max="15" width="14.125" style="51" customWidth="1"/>
    <col min="16" max="16" width="7.625" style="51" customWidth="1"/>
    <col min="17" max="17" width="8.875" style="51" customWidth="1"/>
    <col min="18" max="18" width="3.75390625" style="51" customWidth="1"/>
    <col min="19" max="19" width="7.00390625" style="51" customWidth="1"/>
    <col min="20" max="20" width="9.375" style="51" customWidth="1"/>
    <col min="21" max="21" width="3.875" style="51" customWidth="1"/>
    <col min="22" max="22" width="7.25390625" style="51" customWidth="1"/>
    <col min="23" max="23" width="9.375" style="51" customWidth="1"/>
    <col min="24" max="24" width="3.875" style="51" customWidth="1"/>
    <col min="25" max="25" width="5.25390625" style="51" customWidth="1"/>
    <col min="26" max="26" width="2.875" style="51" customWidth="1"/>
    <col min="27" max="27" width="6.25390625" style="51" customWidth="1"/>
    <col min="28" max="28" width="7.75390625" style="51" customWidth="1"/>
    <col min="29" max="29" width="11.875" style="51" customWidth="1"/>
    <col min="30" max="30" width="7.375" style="51" customWidth="1"/>
    <col min="31" max="31" width="28.25390625" style="54" customWidth="1"/>
    <col min="32" max="32" width="11.00390625" style="54" customWidth="1"/>
    <col min="33" max="16384" width="9.125" style="51" customWidth="1"/>
  </cols>
  <sheetData>
    <row r="1" spans="1:46" ht="35.25" customHeight="1">
      <c r="A1" s="263" t="s">
        <v>117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49"/>
      <c r="AF1" s="49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</row>
    <row r="2" spans="1:46" ht="42" customHeight="1">
      <c r="A2" s="272" t="s">
        <v>164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49"/>
      <c r="AF2" s="49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</row>
    <row r="3" spans="1:46" ht="16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49"/>
      <c r="AF3" s="49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</row>
    <row r="4" spans="1:32" s="53" customFormat="1" ht="24" customHeight="1">
      <c r="A4" s="273" t="s">
        <v>503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52"/>
      <c r="AF4" s="52"/>
    </row>
    <row r="5" spans="1:30" ht="18.75" customHeight="1">
      <c r="A5" s="274" t="s">
        <v>172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</row>
    <row r="6" spans="4:32" ht="21" customHeight="1">
      <c r="D6" s="55"/>
      <c r="F6" s="56" t="s">
        <v>173</v>
      </c>
      <c r="G6" s="275" t="s">
        <v>505</v>
      </c>
      <c r="H6" s="275"/>
      <c r="I6" s="275"/>
      <c r="J6" s="275"/>
      <c r="K6" s="275"/>
      <c r="L6" s="147"/>
      <c r="M6" s="281"/>
      <c r="N6" s="281"/>
      <c r="O6" s="281"/>
      <c r="P6" s="281"/>
      <c r="Q6" s="281"/>
      <c r="AF6" s="57"/>
    </row>
    <row r="7" spans="1:32" s="59" customFormat="1" ht="20.25" customHeight="1">
      <c r="A7" s="58"/>
      <c r="D7" s="55"/>
      <c r="F7" s="55"/>
      <c r="G7" s="275" t="s">
        <v>512</v>
      </c>
      <c r="H7" s="275"/>
      <c r="I7" s="275"/>
      <c r="J7" s="275"/>
      <c r="K7" s="275"/>
      <c r="L7" s="149"/>
      <c r="M7" s="281"/>
      <c r="N7" s="281"/>
      <c r="O7" s="281"/>
      <c r="P7" s="281"/>
      <c r="Q7" s="281"/>
      <c r="R7" s="61"/>
      <c r="S7" s="61"/>
      <c r="V7" s="61"/>
      <c r="AE7" s="62"/>
      <c r="AF7" s="57"/>
    </row>
    <row r="8" spans="7:32" s="59" customFormat="1" ht="20.25" customHeight="1">
      <c r="G8" s="275" t="s">
        <v>511</v>
      </c>
      <c r="H8" s="275"/>
      <c r="I8" s="275"/>
      <c r="J8" s="275"/>
      <c r="K8" s="275"/>
      <c r="L8" s="149"/>
      <c r="M8" s="281"/>
      <c r="N8" s="281"/>
      <c r="O8" s="281"/>
      <c r="P8" s="281"/>
      <c r="Q8" s="281"/>
      <c r="R8" s="61"/>
      <c r="S8" s="61"/>
      <c r="V8" s="61"/>
      <c r="AE8" s="54"/>
      <c r="AF8" s="57"/>
    </row>
    <row r="9" spans="7:32" s="59" customFormat="1" ht="20.25" customHeight="1">
      <c r="G9" s="60"/>
      <c r="H9" s="63"/>
      <c r="I9" s="63"/>
      <c r="J9" s="63"/>
      <c r="K9" s="63"/>
      <c r="L9" s="60"/>
      <c r="N9" s="61"/>
      <c r="O9" s="61"/>
      <c r="P9" s="61"/>
      <c r="Q9" s="61"/>
      <c r="R9" s="61"/>
      <c r="S9" s="61"/>
      <c r="V9" s="61"/>
      <c r="AE9" s="62"/>
      <c r="AF9" s="57"/>
    </row>
    <row r="10" spans="1:32" s="68" customFormat="1" ht="15" customHeight="1">
      <c r="A10" s="16" t="s">
        <v>7</v>
      </c>
      <c r="B10" s="64"/>
      <c r="C10" s="64"/>
      <c r="D10" s="64"/>
      <c r="E10" s="64"/>
      <c r="F10" s="64"/>
      <c r="G10" s="65"/>
      <c r="H10" s="66"/>
      <c r="I10" s="67"/>
      <c r="J10" s="67"/>
      <c r="K10" s="65"/>
      <c r="L10" s="65"/>
      <c r="N10" s="65"/>
      <c r="O10" s="150"/>
      <c r="P10" s="65"/>
      <c r="Q10" s="65"/>
      <c r="R10" s="65"/>
      <c r="S10" s="65"/>
      <c r="T10" s="65"/>
      <c r="V10" s="65"/>
      <c r="W10" s="65"/>
      <c r="Y10" s="77"/>
      <c r="Z10" s="77"/>
      <c r="AA10" s="276" t="s">
        <v>504</v>
      </c>
      <c r="AB10" s="276"/>
      <c r="AC10" s="276"/>
      <c r="AD10" s="276"/>
      <c r="AE10" s="6"/>
      <c r="AF10" s="57"/>
    </row>
    <row r="11" spans="1:32" ht="24.75" customHeight="1">
      <c r="A11" s="269" t="s">
        <v>187</v>
      </c>
      <c r="B11" s="259" t="s">
        <v>9</v>
      </c>
      <c r="C11" s="262" t="s">
        <v>502</v>
      </c>
      <c r="D11" s="259" t="s">
        <v>11</v>
      </c>
      <c r="E11" s="259" t="s">
        <v>12</v>
      </c>
      <c r="F11" s="258" t="s">
        <v>13</v>
      </c>
      <c r="G11" s="259" t="s">
        <v>14</v>
      </c>
      <c r="H11" s="259" t="s">
        <v>15</v>
      </c>
      <c r="I11" s="258" t="s">
        <v>174</v>
      </c>
      <c r="J11" s="258" t="s">
        <v>17</v>
      </c>
      <c r="K11" s="258" t="s">
        <v>18</v>
      </c>
      <c r="L11" s="258" t="s">
        <v>19</v>
      </c>
      <c r="M11" s="258" t="s">
        <v>20</v>
      </c>
      <c r="N11" s="262" t="s">
        <v>21</v>
      </c>
      <c r="O11" s="258" t="s">
        <v>169</v>
      </c>
      <c r="P11" s="279" t="s">
        <v>175</v>
      </c>
      <c r="Q11" s="279"/>
      <c r="R11" s="279"/>
      <c r="S11" s="262" t="s">
        <v>177</v>
      </c>
      <c r="T11" s="262"/>
      <c r="U11" s="262"/>
      <c r="V11" s="279" t="s">
        <v>178</v>
      </c>
      <c r="W11" s="279"/>
      <c r="X11" s="279"/>
      <c r="Y11" s="278" t="s">
        <v>180</v>
      </c>
      <c r="Z11" s="278" t="s">
        <v>181</v>
      </c>
      <c r="AA11" s="278" t="s">
        <v>182</v>
      </c>
      <c r="AB11" s="277" t="s">
        <v>183</v>
      </c>
      <c r="AC11" s="277" t="s">
        <v>184</v>
      </c>
      <c r="AD11" s="278" t="s">
        <v>190</v>
      </c>
      <c r="AF11" s="57"/>
    </row>
    <row r="12" spans="1:32" ht="48" customHeight="1">
      <c r="A12" s="269"/>
      <c r="B12" s="259"/>
      <c r="C12" s="262"/>
      <c r="D12" s="259"/>
      <c r="E12" s="259"/>
      <c r="F12" s="258"/>
      <c r="G12" s="259"/>
      <c r="H12" s="259"/>
      <c r="I12" s="262"/>
      <c r="J12" s="258"/>
      <c r="K12" s="258"/>
      <c r="L12" s="258"/>
      <c r="M12" s="258"/>
      <c r="N12" s="262"/>
      <c r="O12" s="258"/>
      <c r="P12" s="182" t="s">
        <v>185</v>
      </c>
      <c r="Q12" s="182" t="s">
        <v>186</v>
      </c>
      <c r="R12" s="181" t="s">
        <v>187</v>
      </c>
      <c r="S12" s="182" t="s">
        <v>185</v>
      </c>
      <c r="T12" s="182" t="s">
        <v>186</v>
      </c>
      <c r="U12" s="181" t="s">
        <v>187</v>
      </c>
      <c r="V12" s="182" t="s">
        <v>185</v>
      </c>
      <c r="W12" s="182" t="s">
        <v>186</v>
      </c>
      <c r="X12" s="181" t="s">
        <v>187</v>
      </c>
      <c r="Y12" s="278"/>
      <c r="Z12" s="278"/>
      <c r="AA12" s="278"/>
      <c r="AB12" s="277"/>
      <c r="AC12" s="277"/>
      <c r="AD12" s="278"/>
      <c r="AF12" s="57"/>
    </row>
    <row r="13" spans="1:33" s="70" customFormat="1" ht="33.75" customHeight="1">
      <c r="A13" s="151">
        <v>1</v>
      </c>
      <c r="B13" s="152">
        <v>400</v>
      </c>
      <c r="C13" s="153"/>
      <c r="D13" s="154">
        <v>10153073</v>
      </c>
      <c r="E13" s="155" t="s">
        <v>95</v>
      </c>
      <c r="F13" s="156" t="s">
        <v>449</v>
      </c>
      <c r="G13" s="157" t="s">
        <v>25</v>
      </c>
      <c r="H13" s="158" t="s">
        <v>345</v>
      </c>
      <c r="I13" s="156" t="s">
        <v>471</v>
      </c>
      <c r="J13" s="159" t="s">
        <v>336</v>
      </c>
      <c r="K13" s="154" t="s">
        <v>140</v>
      </c>
      <c r="L13" s="154" t="s">
        <v>42</v>
      </c>
      <c r="M13" s="154" t="s">
        <v>195</v>
      </c>
      <c r="N13" s="160" t="s">
        <v>234</v>
      </c>
      <c r="O13" s="161" t="s">
        <v>337</v>
      </c>
      <c r="P13" s="162">
        <v>251</v>
      </c>
      <c r="Q13" s="163">
        <f>ROUND(P13/3.9,3)</f>
        <v>64.359</v>
      </c>
      <c r="R13" s="164">
        <f>RANK(Q13,Q$13:Q$13,0)</f>
        <v>1</v>
      </c>
      <c r="S13" s="165">
        <v>246.5</v>
      </c>
      <c r="T13" s="163">
        <f>ROUND(S13/3.9,3)</f>
        <v>63.205</v>
      </c>
      <c r="U13" s="164">
        <f>RANK(T13,T$13:T$13,0)</f>
        <v>1</v>
      </c>
      <c r="V13" s="165">
        <v>239.5</v>
      </c>
      <c r="W13" s="163">
        <f>ROUND(V13/3.9,3)</f>
        <v>61.41</v>
      </c>
      <c r="X13" s="164">
        <f>RANK(W13,W$13:W$13,0)</f>
        <v>1</v>
      </c>
      <c r="Y13" s="166">
        <v>1</v>
      </c>
      <c r="Z13" s="166"/>
      <c r="AA13" s="166"/>
      <c r="AB13" s="167">
        <f>(S13+V13+P13)/3</f>
        <v>245.66666666666666</v>
      </c>
      <c r="AC13" s="163">
        <f>ROUND(((T13+W13+Q13)/3)-((Z13*2)/3.8)-IF($Y13=1,0.5,IF($Y13=2,1.5,0)),3)</f>
        <v>62.491</v>
      </c>
      <c r="AD13" s="166" t="s">
        <v>517</v>
      </c>
      <c r="AE13" s="71"/>
      <c r="AF13" s="69"/>
      <c r="AG13" s="9"/>
    </row>
    <row r="14" spans="1:15" ht="28.5" customHeight="1">
      <c r="A14" s="80" t="s">
        <v>188</v>
      </c>
      <c r="B14" s="76"/>
      <c r="C14" s="76"/>
      <c r="D14" s="1"/>
      <c r="E14" s="76"/>
      <c r="F14" s="76"/>
      <c r="G14" s="1"/>
      <c r="H14" s="1"/>
      <c r="I14" s="1"/>
      <c r="J14" s="1"/>
      <c r="K14" s="280"/>
      <c r="L14" s="280"/>
      <c r="M14" s="280"/>
      <c r="N14" s="280"/>
      <c r="O14" s="280"/>
    </row>
  </sheetData>
  <sheetProtection/>
  <mergeCells count="37">
    <mergeCell ref="AA10:AB10"/>
    <mergeCell ref="K14:O14"/>
    <mergeCell ref="M6:Q6"/>
    <mergeCell ref="M7:Q7"/>
    <mergeCell ref="M8:Q8"/>
    <mergeCell ref="Y11:Y12"/>
    <mergeCell ref="Z11:Z12"/>
    <mergeCell ref="G8:K8"/>
    <mergeCell ref="J11:J12"/>
    <mergeCell ref="K11:K12"/>
    <mergeCell ref="AC11:AC12"/>
    <mergeCell ref="AD11:AD12"/>
    <mergeCell ref="O11:O12"/>
    <mergeCell ref="P11:R11"/>
    <mergeCell ref="S11:U11"/>
    <mergeCell ref="V11:X11"/>
    <mergeCell ref="AA11:AA12"/>
    <mergeCell ref="B11:B12"/>
    <mergeCell ref="C11:C12"/>
    <mergeCell ref="D11:D12"/>
    <mergeCell ref="E11:E12"/>
    <mergeCell ref="F11:F12"/>
    <mergeCell ref="AB11:AB12"/>
    <mergeCell ref="G11:G12"/>
    <mergeCell ref="H11:H12"/>
    <mergeCell ref="L11:L12"/>
    <mergeCell ref="N11:N12"/>
    <mergeCell ref="I11:I12"/>
    <mergeCell ref="A1:AD1"/>
    <mergeCell ref="A2:AD2"/>
    <mergeCell ref="A4:AD4"/>
    <mergeCell ref="A5:AD5"/>
    <mergeCell ref="G6:K6"/>
    <mergeCell ref="G7:K7"/>
    <mergeCell ref="M11:M12"/>
    <mergeCell ref="AC10:AD10"/>
    <mergeCell ref="A11:A12"/>
  </mergeCells>
  <printOptions/>
  <pageMargins left="0.25" right="0.25" top="0.75" bottom="0.75" header="0.3" footer="0.3"/>
  <pageSetup fitToHeight="0" fitToWidth="1" horizontalDpi="600" verticalDpi="600" orientation="landscape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9"/>
  <sheetViews>
    <sheetView view="pageBreakPreview" zoomScale="75" zoomScaleNormal="75" zoomScaleSheetLayoutView="75" zoomScalePageLayoutView="0" workbookViewId="0" topLeftCell="A1">
      <selection activeCell="A2" sqref="A2:AJ2"/>
    </sheetView>
  </sheetViews>
  <sheetFormatPr defaultColWidth="9.00390625" defaultRowHeight="12.75"/>
  <cols>
    <col min="1" max="1" width="4.625" style="51" customWidth="1"/>
    <col min="2" max="2" width="5.00390625" style="51" customWidth="1"/>
    <col min="3" max="3" width="12.375" style="51" hidden="1" customWidth="1"/>
    <col min="4" max="4" width="13.25390625" style="51" hidden="1" customWidth="1"/>
    <col min="5" max="5" width="11.125" style="51" customWidth="1"/>
    <col min="6" max="6" width="16.625" style="51" customWidth="1"/>
    <col min="7" max="7" width="5.125" style="51" customWidth="1"/>
    <col min="8" max="8" width="14.00390625" style="51" hidden="1" customWidth="1"/>
    <col min="9" max="9" width="22.125" style="51" customWidth="1"/>
    <col min="10" max="10" width="17.625" style="51" customWidth="1"/>
    <col min="11" max="11" width="11.75390625" style="51" customWidth="1"/>
    <col min="12" max="12" width="14.375" style="51" customWidth="1"/>
    <col min="13" max="13" width="7.125" style="51" customWidth="1"/>
    <col min="14" max="14" width="9.625" style="51" customWidth="1"/>
    <col min="15" max="15" width="14.125" style="51" customWidth="1"/>
    <col min="16" max="16" width="7.125" style="51" customWidth="1"/>
    <col min="17" max="17" width="8.875" style="51" customWidth="1"/>
    <col min="18" max="18" width="3.75390625" style="51" customWidth="1"/>
    <col min="19" max="19" width="7.125" style="51" customWidth="1"/>
    <col min="20" max="20" width="8.875" style="51" customWidth="1"/>
    <col min="21" max="21" width="3.75390625" style="51" customWidth="1"/>
    <col min="22" max="22" width="7.00390625" style="51" customWidth="1"/>
    <col min="23" max="23" width="9.375" style="51" customWidth="1"/>
    <col min="24" max="24" width="3.875" style="51" customWidth="1"/>
    <col min="25" max="25" width="7.125" style="51" customWidth="1"/>
    <col min="26" max="26" width="9.375" style="51" customWidth="1"/>
    <col min="27" max="27" width="3.875" style="51" customWidth="1"/>
    <col min="28" max="28" width="7.25390625" style="51" customWidth="1"/>
    <col min="29" max="29" width="8.875" style="51" customWidth="1"/>
    <col min="30" max="30" width="3.75390625" style="51" customWidth="1"/>
    <col min="31" max="31" width="5.25390625" style="51" customWidth="1"/>
    <col min="32" max="32" width="2.875" style="51" customWidth="1"/>
    <col min="33" max="33" width="6.25390625" style="51" hidden="1" customWidth="1"/>
    <col min="34" max="34" width="7.75390625" style="51" customWidth="1"/>
    <col min="35" max="35" width="11.875" style="51" customWidth="1"/>
    <col min="36" max="36" width="7.375" style="51" customWidth="1"/>
    <col min="37" max="37" width="28.25390625" style="54" customWidth="1"/>
    <col min="38" max="38" width="11.00390625" style="54" customWidth="1"/>
    <col min="39" max="16384" width="9.125" style="51" customWidth="1"/>
  </cols>
  <sheetData>
    <row r="1" spans="1:52" ht="35.25" customHeight="1">
      <c r="A1" s="263" t="s">
        <v>546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49"/>
      <c r="AL1" s="49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</row>
    <row r="2" spans="1:52" ht="42" customHeight="1">
      <c r="A2" s="272" t="s">
        <v>164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49"/>
      <c r="AL2" s="49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</row>
    <row r="3" spans="1:52" ht="16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49"/>
      <c r="AL3" s="49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</row>
    <row r="4" spans="1:38" s="53" customFormat="1" ht="24" customHeight="1">
      <c r="A4" s="273" t="s">
        <v>509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52"/>
      <c r="AL4" s="52"/>
    </row>
    <row r="5" spans="1:36" ht="18.75" customHeight="1">
      <c r="A5" s="274" t="s">
        <v>172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</row>
    <row r="6" spans="4:38" ht="21" customHeight="1">
      <c r="D6" s="55"/>
      <c r="F6" s="56" t="s">
        <v>173</v>
      </c>
      <c r="G6" s="275" t="s">
        <v>505</v>
      </c>
      <c r="H6" s="275"/>
      <c r="I6" s="275"/>
      <c r="J6" s="275"/>
      <c r="K6" s="275"/>
      <c r="L6" s="233"/>
      <c r="M6" s="275" t="s">
        <v>507</v>
      </c>
      <c r="N6" s="275"/>
      <c r="O6" s="275"/>
      <c r="P6" s="275"/>
      <c r="Q6" s="275"/>
      <c r="AL6" s="57"/>
    </row>
    <row r="7" spans="1:38" s="59" customFormat="1" ht="20.25" customHeight="1">
      <c r="A7" s="58"/>
      <c r="D7" s="55"/>
      <c r="F7" s="55"/>
      <c r="G7" s="275" t="s">
        <v>506</v>
      </c>
      <c r="H7" s="275"/>
      <c r="I7" s="275"/>
      <c r="J7" s="275"/>
      <c r="K7" s="275"/>
      <c r="L7" s="234"/>
      <c r="M7" s="275" t="s">
        <v>510</v>
      </c>
      <c r="N7" s="275"/>
      <c r="O7" s="275"/>
      <c r="P7" s="275"/>
      <c r="Q7" s="275"/>
      <c r="R7" s="61"/>
      <c r="S7" s="61"/>
      <c r="T7" s="61"/>
      <c r="U7" s="61"/>
      <c r="V7" s="61"/>
      <c r="Y7" s="61"/>
      <c r="AB7" s="61"/>
      <c r="AC7" s="61"/>
      <c r="AD7" s="61"/>
      <c r="AK7" s="62"/>
      <c r="AL7" s="57"/>
    </row>
    <row r="8" spans="12:38" s="59" customFormat="1" ht="20.25" customHeight="1">
      <c r="L8" s="234"/>
      <c r="M8" s="275" t="s">
        <v>508</v>
      </c>
      <c r="N8" s="275"/>
      <c r="O8" s="275"/>
      <c r="P8" s="275"/>
      <c r="Q8" s="275"/>
      <c r="R8" s="61"/>
      <c r="S8" s="61"/>
      <c r="T8" s="61"/>
      <c r="U8" s="61"/>
      <c r="V8" s="61"/>
      <c r="Y8" s="61"/>
      <c r="AB8" s="61"/>
      <c r="AC8" s="61"/>
      <c r="AD8" s="61"/>
      <c r="AK8" s="54"/>
      <c r="AL8" s="57"/>
    </row>
    <row r="9" spans="7:38" s="59" customFormat="1" ht="20.25" customHeight="1">
      <c r="G9" s="60"/>
      <c r="H9" s="63"/>
      <c r="I9" s="63"/>
      <c r="J9" s="63"/>
      <c r="K9" s="63"/>
      <c r="L9" s="60"/>
      <c r="N9" s="61"/>
      <c r="O9" s="61"/>
      <c r="P9" s="61"/>
      <c r="Q9" s="61"/>
      <c r="R9" s="61"/>
      <c r="S9" s="61"/>
      <c r="T9" s="61"/>
      <c r="U9" s="61"/>
      <c r="V9" s="61"/>
      <c r="Y9" s="61"/>
      <c r="AB9" s="61"/>
      <c r="AC9" s="61"/>
      <c r="AD9" s="61"/>
      <c r="AK9" s="62"/>
      <c r="AL9" s="57"/>
    </row>
    <row r="10" spans="1:38" s="68" customFormat="1" ht="15" customHeight="1">
      <c r="A10" s="16" t="s">
        <v>7</v>
      </c>
      <c r="B10" s="64"/>
      <c r="C10" s="64"/>
      <c r="D10" s="64"/>
      <c r="E10" s="64"/>
      <c r="F10" s="64"/>
      <c r="G10" s="65"/>
      <c r="H10" s="66"/>
      <c r="I10" s="67"/>
      <c r="J10" s="67"/>
      <c r="K10" s="65"/>
      <c r="L10" s="65"/>
      <c r="N10" s="65"/>
      <c r="O10" s="150"/>
      <c r="P10" s="65"/>
      <c r="Q10" s="65"/>
      <c r="R10" s="65"/>
      <c r="S10" s="65"/>
      <c r="T10" s="65"/>
      <c r="U10" s="65"/>
      <c r="V10" s="65"/>
      <c r="W10" s="65"/>
      <c r="Y10" s="65"/>
      <c r="Z10" s="65"/>
      <c r="AB10" s="65"/>
      <c r="AC10" s="65"/>
      <c r="AD10" s="65"/>
      <c r="AE10" s="77"/>
      <c r="AF10" s="77"/>
      <c r="AG10" s="77"/>
      <c r="AH10" s="77"/>
      <c r="AI10" s="199" t="s">
        <v>504</v>
      </c>
      <c r="AJ10" s="199"/>
      <c r="AK10" s="6"/>
      <c r="AL10" s="57"/>
    </row>
    <row r="11" spans="1:38" ht="24.75" customHeight="1">
      <c r="A11" s="269" t="s">
        <v>187</v>
      </c>
      <c r="B11" s="259" t="s">
        <v>9</v>
      </c>
      <c r="C11" s="262" t="s">
        <v>502</v>
      </c>
      <c r="D11" s="259" t="s">
        <v>11</v>
      </c>
      <c r="E11" s="259" t="s">
        <v>12</v>
      </c>
      <c r="F11" s="258" t="s">
        <v>13</v>
      </c>
      <c r="G11" s="259" t="s">
        <v>14</v>
      </c>
      <c r="H11" s="259" t="s">
        <v>15</v>
      </c>
      <c r="I11" s="258" t="s">
        <v>174</v>
      </c>
      <c r="J11" s="258" t="s">
        <v>17</v>
      </c>
      <c r="K11" s="258" t="s">
        <v>18</v>
      </c>
      <c r="L11" s="258" t="s">
        <v>19</v>
      </c>
      <c r="M11" s="258" t="s">
        <v>20</v>
      </c>
      <c r="N11" s="262" t="s">
        <v>21</v>
      </c>
      <c r="O11" s="258" t="s">
        <v>169</v>
      </c>
      <c r="P11" s="279" t="s">
        <v>175</v>
      </c>
      <c r="Q11" s="279"/>
      <c r="R11" s="279"/>
      <c r="S11" s="279" t="s">
        <v>176</v>
      </c>
      <c r="T11" s="279"/>
      <c r="U11" s="279"/>
      <c r="V11" s="262" t="s">
        <v>177</v>
      </c>
      <c r="W11" s="262"/>
      <c r="X11" s="262"/>
      <c r="Y11" s="279" t="s">
        <v>178</v>
      </c>
      <c r="Z11" s="279"/>
      <c r="AA11" s="279"/>
      <c r="AB11" s="279" t="s">
        <v>179</v>
      </c>
      <c r="AC11" s="279"/>
      <c r="AD11" s="279"/>
      <c r="AE11" s="278" t="s">
        <v>180</v>
      </c>
      <c r="AF11" s="278" t="s">
        <v>181</v>
      </c>
      <c r="AG11" s="278" t="s">
        <v>182</v>
      </c>
      <c r="AH11" s="277" t="s">
        <v>183</v>
      </c>
      <c r="AI11" s="277" t="s">
        <v>184</v>
      </c>
      <c r="AJ11" s="278" t="s">
        <v>190</v>
      </c>
      <c r="AL11" s="57"/>
    </row>
    <row r="12" spans="1:38" ht="48" customHeight="1">
      <c r="A12" s="269"/>
      <c r="B12" s="259"/>
      <c r="C12" s="262"/>
      <c r="D12" s="259"/>
      <c r="E12" s="259"/>
      <c r="F12" s="258"/>
      <c r="G12" s="259"/>
      <c r="H12" s="259"/>
      <c r="I12" s="262"/>
      <c r="J12" s="258"/>
      <c r="K12" s="258"/>
      <c r="L12" s="258"/>
      <c r="M12" s="258"/>
      <c r="N12" s="262"/>
      <c r="O12" s="258"/>
      <c r="P12" s="182" t="s">
        <v>185</v>
      </c>
      <c r="Q12" s="182" t="s">
        <v>186</v>
      </c>
      <c r="R12" s="181" t="s">
        <v>187</v>
      </c>
      <c r="S12" s="182" t="s">
        <v>185</v>
      </c>
      <c r="T12" s="182" t="s">
        <v>186</v>
      </c>
      <c r="U12" s="181" t="s">
        <v>187</v>
      </c>
      <c r="V12" s="182" t="s">
        <v>185</v>
      </c>
      <c r="W12" s="182" t="s">
        <v>186</v>
      </c>
      <c r="X12" s="181" t="s">
        <v>187</v>
      </c>
      <c r="Y12" s="182" t="s">
        <v>185</v>
      </c>
      <c r="Z12" s="182" t="s">
        <v>186</v>
      </c>
      <c r="AA12" s="181" t="s">
        <v>187</v>
      </c>
      <c r="AB12" s="182" t="s">
        <v>185</v>
      </c>
      <c r="AC12" s="182" t="s">
        <v>186</v>
      </c>
      <c r="AD12" s="181" t="s">
        <v>187</v>
      </c>
      <c r="AE12" s="278"/>
      <c r="AF12" s="278"/>
      <c r="AG12" s="278"/>
      <c r="AH12" s="277"/>
      <c r="AI12" s="277"/>
      <c r="AJ12" s="278"/>
      <c r="AL12" s="57"/>
    </row>
    <row r="13" spans="1:39" s="70" customFormat="1" ht="33.75" customHeight="1">
      <c r="A13" s="151">
        <v>1</v>
      </c>
      <c r="B13" s="154">
        <v>213</v>
      </c>
      <c r="C13" s="157"/>
      <c r="D13" s="154">
        <v>10136244</v>
      </c>
      <c r="E13" s="155" t="s">
        <v>377</v>
      </c>
      <c r="F13" s="156" t="s">
        <v>456</v>
      </c>
      <c r="G13" s="157" t="s">
        <v>25</v>
      </c>
      <c r="H13" s="154" t="s">
        <v>361</v>
      </c>
      <c r="I13" s="156" t="s">
        <v>126</v>
      </c>
      <c r="J13" s="168" t="s">
        <v>122</v>
      </c>
      <c r="K13" s="154" t="s">
        <v>118</v>
      </c>
      <c r="L13" s="154" t="s">
        <v>56</v>
      </c>
      <c r="M13" s="154" t="s">
        <v>43</v>
      </c>
      <c r="N13" s="154" t="s">
        <v>68</v>
      </c>
      <c r="O13" s="168" t="s">
        <v>123</v>
      </c>
      <c r="P13" s="162">
        <v>223.5</v>
      </c>
      <c r="Q13" s="163">
        <f aca="true" t="shared" si="0" ref="Q13:Q28">ROUND(P13/3,3)</f>
        <v>74.5</v>
      </c>
      <c r="R13" s="164">
        <f aca="true" t="shared" si="1" ref="R13:R28">RANK(Q13,Q$13:Q$28,0)</f>
        <v>1</v>
      </c>
      <c r="S13" s="165">
        <v>226</v>
      </c>
      <c r="T13" s="163">
        <f aca="true" t="shared" si="2" ref="T13:T28">ROUND(S13/3,3)</f>
        <v>75.333</v>
      </c>
      <c r="U13" s="164">
        <f aca="true" t="shared" si="3" ref="U13:U28">RANK(T13,T$13:T$28,0)</f>
        <v>1</v>
      </c>
      <c r="V13" s="165">
        <v>214.5</v>
      </c>
      <c r="W13" s="163">
        <f aca="true" t="shared" si="4" ref="W13:W28">ROUND(V13/3,3)</f>
        <v>71.5</v>
      </c>
      <c r="X13" s="164">
        <f aca="true" t="shared" si="5" ref="X13:X28">RANK(W13,W$13:W$28,0)</f>
        <v>2</v>
      </c>
      <c r="Y13" s="165">
        <v>218.5</v>
      </c>
      <c r="Z13" s="163">
        <f aca="true" t="shared" si="6" ref="Z13:Z28">ROUND(Y13/3,3)</f>
        <v>72.833</v>
      </c>
      <c r="AA13" s="164">
        <f aca="true" t="shared" si="7" ref="AA13:AA28">RANK(Z13,Z$13:Z$28,0)</f>
        <v>1</v>
      </c>
      <c r="AB13" s="165">
        <v>222</v>
      </c>
      <c r="AC13" s="163">
        <f aca="true" t="shared" si="8" ref="AC13:AC28">ROUND(AB13/3,3)</f>
        <v>74</v>
      </c>
      <c r="AD13" s="164">
        <f aca="true" t="shared" si="9" ref="AD13:AD28">RANK(AC13,AC$13:AC$28,0)</f>
        <v>1</v>
      </c>
      <c r="AE13" s="166"/>
      <c r="AF13" s="166"/>
      <c r="AG13" s="166"/>
      <c r="AH13" s="167">
        <f aca="true" t="shared" si="10" ref="AH13:AH28">(S13+V13+Y13+P13+AB13)/5</f>
        <v>220.9</v>
      </c>
      <c r="AI13" s="163">
        <f aca="true" t="shared" si="11" ref="AI13:AI28">ROUND(((T13+W13+Z13+Q13+AC13)/5)-((AF13*2)/3.8)-IF($AE13=1,0.5,IF($AE13=2,1.5,0)),3)</f>
        <v>73.633</v>
      </c>
      <c r="AJ13" s="166" t="s">
        <v>517</v>
      </c>
      <c r="AK13" s="71"/>
      <c r="AL13" s="69"/>
      <c r="AM13" s="9"/>
    </row>
    <row r="14" spans="1:39" s="70" customFormat="1" ht="33.75" customHeight="1">
      <c r="A14" s="151">
        <v>2</v>
      </c>
      <c r="B14" s="154">
        <v>210</v>
      </c>
      <c r="C14" s="157"/>
      <c r="D14" s="154">
        <v>10141044</v>
      </c>
      <c r="E14" s="155" t="s">
        <v>356</v>
      </c>
      <c r="F14" s="156" t="s">
        <v>455</v>
      </c>
      <c r="G14" s="157" t="s">
        <v>25</v>
      </c>
      <c r="H14" s="158" t="s">
        <v>357</v>
      </c>
      <c r="I14" s="156" t="s">
        <v>358</v>
      </c>
      <c r="J14" s="168" t="s">
        <v>359</v>
      </c>
      <c r="K14" s="154" t="s">
        <v>140</v>
      </c>
      <c r="L14" s="154" t="s">
        <v>42</v>
      </c>
      <c r="M14" s="154" t="s">
        <v>43</v>
      </c>
      <c r="N14" s="154" t="s">
        <v>71</v>
      </c>
      <c r="O14" s="168" t="s">
        <v>360</v>
      </c>
      <c r="P14" s="162">
        <v>214.5</v>
      </c>
      <c r="Q14" s="163">
        <f t="shared" si="0"/>
        <v>71.5</v>
      </c>
      <c r="R14" s="164">
        <f t="shared" si="1"/>
        <v>3</v>
      </c>
      <c r="S14" s="165">
        <v>217</v>
      </c>
      <c r="T14" s="163">
        <f t="shared" si="2"/>
        <v>72.333</v>
      </c>
      <c r="U14" s="164">
        <f t="shared" si="3"/>
        <v>5</v>
      </c>
      <c r="V14" s="165">
        <v>212</v>
      </c>
      <c r="W14" s="163">
        <f t="shared" si="4"/>
        <v>70.667</v>
      </c>
      <c r="X14" s="164">
        <f t="shared" si="5"/>
        <v>3</v>
      </c>
      <c r="Y14" s="165">
        <v>216</v>
      </c>
      <c r="Z14" s="163">
        <f t="shared" si="6"/>
        <v>72</v>
      </c>
      <c r="AA14" s="164">
        <f t="shared" si="7"/>
        <v>2</v>
      </c>
      <c r="AB14" s="165">
        <v>211.5</v>
      </c>
      <c r="AC14" s="163">
        <f t="shared" si="8"/>
        <v>70.5</v>
      </c>
      <c r="AD14" s="164">
        <f t="shared" si="9"/>
        <v>3</v>
      </c>
      <c r="AE14" s="166"/>
      <c r="AF14" s="166"/>
      <c r="AG14" s="166"/>
      <c r="AH14" s="167">
        <f t="shared" si="10"/>
        <v>214.2</v>
      </c>
      <c r="AI14" s="163">
        <f t="shared" si="11"/>
        <v>71.4</v>
      </c>
      <c r="AJ14" s="166" t="s">
        <v>517</v>
      </c>
      <c r="AK14" s="71"/>
      <c r="AL14" s="69"/>
      <c r="AM14" s="9"/>
    </row>
    <row r="15" spans="1:39" s="70" customFormat="1" ht="33.75" customHeight="1">
      <c r="A15" s="151">
        <v>3</v>
      </c>
      <c r="B15" s="154">
        <v>201</v>
      </c>
      <c r="C15" s="157"/>
      <c r="D15" s="154">
        <v>10136244</v>
      </c>
      <c r="E15" s="155" t="s">
        <v>377</v>
      </c>
      <c r="F15" s="156" t="s">
        <v>456</v>
      </c>
      <c r="G15" s="157" t="s">
        <v>25</v>
      </c>
      <c r="H15" s="154" t="s">
        <v>362</v>
      </c>
      <c r="I15" s="156" t="s">
        <v>363</v>
      </c>
      <c r="J15" s="168" t="s">
        <v>122</v>
      </c>
      <c r="K15" s="160" t="s">
        <v>350</v>
      </c>
      <c r="L15" s="154" t="s">
        <v>42</v>
      </c>
      <c r="M15" s="154" t="s">
        <v>102</v>
      </c>
      <c r="N15" s="160" t="s">
        <v>225</v>
      </c>
      <c r="O15" s="168" t="s">
        <v>364</v>
      </c>
      <c r="P15" s="162">
        <v>215</v>
      </c>
      <c r="Q15" s="163">
        <f t="shared" si="0"/>
        <v>71.667</v>
      </c>
      <c r="R15" s="164">
        <f t="shared" si="1"/>
        <v>2</v>
      </c>
      <c r="S15" s="165">
        <v>220.5</v>
      </c>
      <c r="T15" s="163">
        <f t="shared" si="2"/>
        <v>73.5</v>
      </c>
      <c r="U15" s="164">
        <f t="shared" si="3"/>
        <v>2</v>
      </c>
      <c r="V15" s="165">
        <v>205.5</v>
      </c>
      <c r="W15" s="163">
        <f t="shared" si="4"/>
        <v>68.5</v>
      </c>
      <c r="X15" s="164">
        <f t="shared" si="5"/>
        <v>6</v>
      </c>
      <c r="Y15" s="165">
        <v>210</v>
      </c>
      <c r="Z15" s="163">
        <f t="shared" si="6"/>
        <v>70</v>
      </c>
      <c r="AA15" s="164">
        <f t="shared" si="7"/>
        <v>4</v>
      </c>
      <c r="AB15" s="165">
        <v>209</v>
      </c>
      <c r="AC15" s="163">
        <f t="shared" si="8"/>
        <v>69.667</v>
      </c>
      <c r="AD15" s="164">
        <f t="shared" si="9"/>
        <v>5</v>
      </c>
      <c r="AE15" s="166"/>
      <c r="AF15" s="166"/>
      <c r="AG15" s="166"/>
      <c r="AH15" s="167">
        <f t="shared" si="10"/>
        <v>212</v>
      </c>
      <c r="AI15" s="163">
        <f t="shared" si="11"/>
        <v>70.667</v>
      </c>
      <c r="AJ15" s="166" t="s">
        <v>517</v>
      </c>
      <c r="AK15" s="71"/>
      <c r="AL15" s="69"/>
      <c r="AM15" s="9"/>
    </row>
    <row r="16" spans="1:39" s="70" customFormat="1" ht="33.75" customHeight="1">
      <c r="A16" s="151">
        <v>4</v>
      </c>
      <c r="B16" s="154">
        <v>215</v>
      </c>
      <c r="C16" s="157"/>
      <c r="D16" s="157">
        <v>10141117</v>
      </c>
      <c r="E16" s="155" t="s">
        <v>130</v>
      </c>
      <c r="F16" s="156" t="s">
        <v>131</v>
      </c>
      <c r="G16" s="157" t="s">
        <v>25</v>
      </c>
      <c r="H16" s="160" t="s">
        <v>286</v>
      </c>
      <c r="I16" s="169" t="s">
        <v>389</v>
      </c>
      <c r="J16" s="170" t="s">
        <v>287</v>
      </c>
      <c r="K16" s="160" t="s">
        <v>33</v>
      </c>
      <c r="L16" s="160" t="s">
        <v>27</v>
      </c>
      <c r="M16" s="160" t="s">
        <v>196</v>
      </c>
      <c r="N16" s="160" t="s">
        <v>225</v>
      </c>
      <c r="O16" s="175" t="s">
        <v>237</v>
      </c>
      <c r="P16" s="162">
        <v>204.5</v>
      </c>
      <c r="Q16" s="163">
        <f t="shared" si="0"/>
        <v>68.167</v>
      </c>
      <c r="R16" s="164">
        <f t="shared" si="1"/>
        <v>6</v>
      </c>
      <c r="S16" s="165">
        <v>215</v>
      </c>
      <c r="T16" s="163">
        <f t="shared" si="2"/>
        <v>71.667</v>
      </c>
      <c r="U16" s="164">
        <f t="shared" si="3"/>
        <v>6</v>
      </c>
      <c r="V16" s="165">
        <v>211</v>
      </c>
      <c r="W16" s="163">
        <f t="shared" si="4"/>
        <v>70.333</v>
      </c>
      <c r="X16" s="164">
        <f t="shared" si="5"/>
        <v>5</v>
      </c>
      <c r="Y16" s="165">
        <v>212.5</v>
      </c>
      <c r="Z16" s="163">
        <f t="shared" si="6"/>
        <v>70.833</v>
      </c>
      <c r="AA16" s="164">
        <f t="shared" si="7"/>
        <v>3</v>
      </c>
      <c r="AB16" s="165">
        <v>210.5</v>
      </c>
      <c r="AC16" s="163">
        <f t="shared" si="8"/>
        <v>70.167</v>
      </c>
      <c r="AD16" s="164">
        <f t="shared" si="9"/>
        <v>4</v>
      </c>
      <c r="AE16" s="166"/>
      <c r="AF16" s="166"/>
      <c r="AG16" s="166"/>
      <c r="AH16" s="167">
        <f t="shared" si="10"/>
        <v>210.7</v>
      </c>
      <c r="AI16" s="163">
        <f t="shared" si="11"/>
        <v>70.233</v>
      </c>
      <c r="AJ16" s="166" t="s">
        <v>517</v>
      </c>
      <c r="AK16" s="71"/>
      <c r="AL16" s="69"/>
      <c r="AM16" s="9"/>
    </row>
    <row r="17" spans="1:39" s="70" customFormat="1" ht="33.75" customHeight="1">
      <c r="A17" s="151">
        <v>5</v>
      </c>
      <c r="B17" s="154">
        <v>214</v>
      </c>
      <c r="C17" s="157"/>
      <c r="D17" s="154">
        <v>10141045</v>
      </c>
      <c r="E17" s="155" t="s">
        <v>128</v>
      </c>
      <c r="F17" s="156" t="s">
        <v>378</v>
      </c>
      <c r="G17" s="157" t="s">
        <v>25</v>
      </c>
      <c r="H17" s="158" t="s">
        <v>324</v>
      </c>
      <c r="I17" s="156" t="s">
        <v>325</v>
      </c>
      <c r="J17" s="168" t="s">
        <v>127</v>
      </c>
      <c r="K17" s="154" t="s">
        <v>48</v>
      </c>
      <c r="L17" s="154" t="s">
        <v>42</v>
      </c>
      <c r="M17" s="154" t="s">
        <v>269</v>
      </c>
      <c r="N17" s="160" t="s">
        <v>225</v>
      </c>
      <c r="O17" s="168" t="s">
        <v>282</v>
      </c>
      <c r="P17" s="162">
        <v>198.5</v>
      </c>
      <c r="Q17" s="163">
        <f t="shared" si="0"/>
        <v>66.167</v>
      </c>
      <c r="R17" s="164">
        <f t="shared" si="1"/>
        <v>9</v>
      </c>
      <c r="S17" s="165">
        <v>220.5</v>
      </c>
      <c r="T17" s="163">
        <f t="shared" si="2"/>
        <v>73.5</v>
      </c>
      <c r="U17" s="164">
        <f t="shared" si="3"/>
        <v>2</v>
      </c>
      <c r="V17" s="165">
        <v>211.5</v>
      </c>
      <c r="W17" s="163">
        <f t="shared" si="4"/>
        <v>70.5</v>
      </c>
      <c r="X17" s="164">
        <f t="shared" si="5"/>
        <v>4</v>
      </c>
      <c r="Y17" s="165">
        <v>206</v>
      </c>
      <c r="Z17" s="163">
        <f t="shared" si="6"/>
        <v>68.667</v>
      </c>
      <c r="AA17" s="164">
        <f t="shared" si="7"/>
        <v>6</v>
      </c>
      <c r="AB17" s="165">
        <v>214.5</v>
      </c>
      <c r="AC17" s="163">
        <f t="shared" si="8"/>
        <v>71.5</v>
      </c>
      <c r="AD17" s="164">
        <f t="shared" si="9"/>
        <v>2</v>
      </c>
      <c r="AE17" s="166"/>
      <c r="AF17" s="166"/>
      <c r="AG17" s="166"/>
      <c r="AH17" s="167">
        <f t="shared" si="10"/>
        <v>210.2</v>
      </c>
      <c r="AI17" s="163">
        <f t="shared" si="11"/>
        <v>70.067</v>
      </c>
      <c r="AJ17" s="166" t="s">
        <v>517</v>
      </c>
      <c r="AK17" s="71"/>
      <c r="AL17" s="69"/>
      <c r="AM17" s="9"/>
    </row>
    <row r="18" spans="1:39" s="70" customFormat="1" ht="33.75" customHeight="1">
      <c r="A18" s="151">
        <v>6</v>
      </c>
      <c r="B18" s="154">
        <v>212</v>
      </c>
      <c r="C18" s="157"/>
      <c r="D18" s="154">
        <v>10141116</v>
      </c>
      <c r="E18" s="155" t="s">
        <v>0</v>
      </c>
      <c r="F18" s="156" t="s">
        <v>1</v>
      </c>
      <c r="G18" s="157" t="s">
        <v>25</v>
      </c>
      <c r="H18" s="158" t="s">
        <v>352</v>
      </c>
      <c r="I18" s="156" t="s">
        <v>2</v>
      </c>
      <c r="J18" s="168" t="s">
        <v>124</v>
      </c>
      <c r="K18" s="154" t="s">
        <v>48</v>
      </c>
      <c r="L18" s="154" t="s">
        <v>42</v>
      </c>
      <c r="M18" s="154" t="s">
        <v>120</v>
      </c>
      <c r="N18" s="154" t="s">
        <v>71</v>
      </c>
      <c r="O18" s="168" t="s">
        <v>125</v>
      </c>
      <c r="P18" s="162">
        <v>206</v>
      </c>
      <c r="Q18" s="163">
        <f t="shared" si="0"/>
        <v>68.667</v>
      </c>
      <c r="R18" s="164">
        <f t="shared" si="1"/>
        <v>5</v>
      </c>
      <c r="S18" s="165">
        <v>218</v>
      </c>
      <c r="T18" s="163">
        <f t="shared" si="2"/>
        <v>72.667</v>
      </c>
      <c r="U18" s="164">
        <f t="shared" si="3"/>
        <v>4</v>
      </c>
      <c r="V18" s="165">
        <v>201</v>
      </c>
      <c r="W18" s="163">
        <f t="shared" si="4"/>
        <v>67</v>
      </c>
      <c r="X18" s="164">
        <f t="shared" si="5"/>
        <v>8</v>
      </c>
      <c r="Y18" s="165">
        <v>203</v>
      </c>
      <c r="Z18" s="163">
        <f t="shared" si="6"/>
        <v>67.667</v>
      </c>
      <c r="AA18" s="164">
        <f t="shared" si="7"/>
        <v>7</v>
      </c>
      <c r="AB18" s="165">
        <v>207.5</v>
      </c>
      <c r="AC18" s="163">
        <f t="shared" si="8"/>
        <v>69.167</v>
      </c>
      <c r="AD18" s="164">
        <f t="shared" si="9"/>
        <v>6</v>
      </c>
      <c r="AE18" s="166"/>
      <c r="AF18" s="166"/>
      <c r="AG18" s="166"/>
      <c r="AH18" s="167">
        <f t="shared" si="10"/>
        <v>207.1</v>
      </c>
      <c r="AI18" s="163">
        <v>69.033</v>
      </c>
      <c r="AJ18" s="166" t="s">
        <v>517</v>
      </c>
      <c r="AK18" s="71"/>
      <c r="AL18" s="69"/>
      <c r="AM18" s="9"/>
    </row>
    <row r="19" spans="1:39" s="70" customFormat="1" ht="33.75" customHeight="1">
      <c r="A19" s="151">
        <v>6</v>
      </c>
      <c r="B19" s="154">
        <v>208</v>
      </c>
      <c r="C19" s="157"/>
      <c r="D19" s="154">
        <v>10140865</v>
      </c>
      <c r="E19" s="155" t="s">
        <v>3</v>
      </c>
      <c r="F19" s="156" t="s">
        <v>4</v>
      </c>
      <c r="G19" s="157" t="s">
        <v>25</v>
      </c>
      <c r="H19" s="160" t="s">
        <v>231</v>
      </c>
      <c r="I19" s="169" t="s">
        <v>386</v>
      </c>
      <c r="J19" s="170" t="s">
        <v>79</v>
      </c>
      <c r="K19" s="171" t="s">
        <v>232</v>
      </c>
      <c r="L19" s="160" t="s">
        <v>233</v>
      </c>
      <c r="M19" s="160" t="s">
        <v>200</v>
      </c>
      <c r="N19" s="160" t="s">
        <v>234</v>
      </c>
      <c r="O19" s="172" t="s">
        <v>235</v>
      </c>
      <c r="P19" s="162">
        <v>197.5</v>
      </c>
      <c r="Q19" s="163">
        <f t="shared" si="0"/>
        <v>65.833</v>
      </c>
      <c r="R19" s="164">
        <f t="shared" si="1"/>
        <v>10</v>
      </c>
      <c r="S19" s="165">
        <v>206</v>
      </c>
      <c r="T19" s="163">
        <f t="shared" si="2"/>
        <v>68.667</v>
      </c>
      <c r="U19" s="164">
        <f t="shared" si="3"/>
        <v>9</v>
      </c>
      <c r="V19" s="165">
        <v>220.5</v>
      </c>
      <c r="W19" s="163">
        <f t="shared" si="4"/>
        <v>73.5</v>
      </c>
      <c r="X19" s="164">
        <f t="shared" si="5"/>
        <v>1</v>
      </c>
      <c r="Y19" s="165">
        <v>209</v>
      </c>
      <c r="Z19" s="163">
        <f t="shared" si="6"/>
        <v>69.667</v>
      </c>
      <c r="AA19" s="164">
        <f t="shared" si="7"/>
        <v>5</v>
      </c>
      <c r="AB19" s="165">
        <v>202.5</v>
      </c>
      <c r="AC19" s="163">
        <f t="shared" si="8"/>
        <v>67.5</v>
      </c>
      <c r="AD19" s="164">
        <f t="shared" si="9"/>
        <v>11</v>
      </c>
      <c r="AE19" s="166"/>
      <c r="AF19" s="166"/>
      <c r="AG19" s="166"/>
      <c r="AH19" s="167">
        <f t="shared" si="10"/>
        <v>207.1</v>
      </c>
      <c r="AI19" s="163">
        <f t="shared" si="11"/>
        <v>69.033</v>
      </c>
      <c r="AJ19" s="166" t="s">
        <v>517</v>
      </c>
      <c r="AK19" s="71"/>
      <c r="AL19" s="69"/>
      <c r="AM19" s="9"/>
    </row>
    <row r="20" spans="1:39" s="70" customFormat="1" ht="33.75" customHeight="1">
      <c r="A20" s="151">
        <v>8</v>
      </c>
      <c r="B20" s="154">
        <v>216</v>
      </c>
      <c r="C20" s="157"/>
      <c r="D20" s="176">
        <v>10141112</v>
      </c>
      <c r="E20" s="177" t="s">
        <v>436</v>
      </c>
      <c r="F20" s="178" t="s">
        <v>437</v>
      </c>
      <c r="G20" s="176" t="s">
        <v>25</v>
      </c>
      <c r="H20" s="122" t="s">
        <v>241</v>
      </c>
      <c r="I20" s="178" t="s">
        <v>163</v>
      </c>
      <c r="J20" s="179" t="s">
        <v>267</v>
      </c>
      <c r="K20" s="122" t="s">
        <v>146</v>
      </c>
      <c r="L20" s="122" t="s">
        <v>147</v>
      </c>
      <c r="M20" s="122" t="s">
        <v>69</v>
      </c>
      <c r="N20" s="122" t="s">
        <v>225</v>
      </c>
      <c r="O20" s="123" t="s">
        <v>162</v>
      </c>
      <c r="P20" s="162">
        <v>210</v>
      </c>
      <c r="Q20" s="163">
        <f t="shared" si="0"/>
        <v>70</v>
      </c>
      <c r="R20" s="164">
        <f t="shared" si="1"/>
        <v>4</v>
      </c>
      <c r="S20" s="165">
        <v>215</v>
      </c>
      <c r="T20" s="163">
        <f t="shared" si="2"/>
        <v>71.667</v>
      </c>
      <c r="U20" s="164">
        <f t="shared" si="3"/>
        <v>6</v>
      </c>
      <c r="V20" s="165">
        <v>198.5</v>
      </c>
      <c r="W20" s="163">
        <f t="shared" si="4"/>
        <v>66.167</v>
      </c>
      <c r="X20" s="164">
        <f t="shared" si="5"/>
        <v>11</v>
      </c>
      <c r="Y20" s="165">
        <v>197</v>
      </c>
      <c r="Z20" s="163">
        <f t="shared" si="6"/>
        <v>65.667</v>
      </c>
      <c r="AA20" s="164">
        <f t="shared" si="7"/>
        <v>11</v>
      </c>
      <c r="AB20" s="165">
        <v>204</v>
      </c>
      <c r="AC20" s="163">
        <f t="shared" si="8"/>
        <v>68</v>
      </c>
      <c r="AD20" s="164">
        <f t="shared" si="9"/>
        <v>9</v>
      </c>
      <c r="AE20" s="166"/>
      <c r="AF20" s="166"/>
      <c r="AG20" s="166"/>
      <c r="AH20" s="167">
        <f t="shared" si="10"/>
        <v>204.9</v>
      </c>
      <c r="AI20" s="163">
        <f t="shared" si="11"/>
        <v>68.3</v>
      </c>
      <c r="AJ20" s="166" t="s">
        <v>517</v>
      </c>
      <c r="AK20" s="71"/>
      <c r="AL20" s="69"/>
      <c r="AM20" s="9"/>
    </row>
    <row r="21" spans="1:39" s="70" customFormat="1" ht="33.75" customHeight="1">
      <c r="A21" s="151">
        <v>9</v>
      </c>
      <c r="B21" s="154">
        <v>211</v>
      </c>
      <c r="C21" s="157"/>
      <c r="D21" s="173">
        <v>10139955</v>
      </c>
      <c r="E21" s="174" t="s">
        <v>138</v>
      </c>
      <c r="F21" s="169" t="s">
        <v>387</v>
      </c>
      <c r="G21" s="173" t="s">
        <v>25</v>
      </c>
      <c r="H21" s="160" t="s">
        <v>275</v>
      </c>
      <c r="I21" s="169" t="s">
        <v>388</v>
      </c>
      <c r="J21" s="175" t="s">
        <v>443</v>
      </c>
      <c r="K21" s="160" t="s">
        <v>161</v>
      </c>
      <c r="L21" s="160" t="s">
        <v>56</v>
      </c>
      <c r="M21" s="160" t="s">
        <v>38</v>
      </c>
      <c r="N21" s="160" t="s">
        <v>225</v>
      </c>
      <c r="O21" s="175" t="s">
        <v>201</v>
      </c>
      <c r="P21" s="162">
        <v>199.5</v>
      </c>
      <c r="Q21" s="163">
        <f t="shared" si="0"/>
        <v>66.5</v>
      </c>
      <c r="R21" s="164">
        <f t="shared" si="1"/>
        <v>8</v>
      </c>
      <c r="S21" s="165">
        <v>209.5</v>
      </c>
      <c r="T21" s="163">
        <f t="shared" si="2"/>
        <v>69.833</v>
      </c>
      <c r="U21" s="164">
        <f t="shared" si="3"/>
        <v>8</v>
      </c>
      <c r="V21" s="165">
        <v>204</v>
      </c>
      <c r="W21" s="163">
        <f t="shared" si="4"/>
        <v>68</v>
      </c>
      <c r="X21" s="164">
        <f t="shared" si="5"/>
        <v>7</v>
      </c>
      <c r="Y21" s="165">
        <v>195.5</v>
      </c>
      <c r="Z21" s="163">
        <f t="shared" si="6"/>
        <v>65.167</v>
      </c>
      <c r="AA21" s="164">
        <f t="shared" si="7"/>
        <v>13</v>
      </c>
      <c r="AB21" s="165">
        <v>205.5</v>
      </c>
      <c r="AC21" s="163">
        <f t="shared" si="8"/>
        <v>68.5</v>
      </c>
      <c r="AD21" s="164">
        <f t="shared" si="9"/>
        <v>7</v>
      </c>
      <c r="AE21" s="166"/>
      <c r="AF21" s="166"/>
      <c r="AG21" s="166"/>
      <c r="AH21" s="167">
        <f t="shared" si="10"/>
        <v>202.8</v>
      </c>
      <c r="AI21" s="163">
        <f t="shared" si="11"/>
        <v>67.6</v>
      </c>
      <c r="AJ21" s="166" t="s">
        <v>517</v>
      </c>
      <c r="AK21" s="71"/>
      <c r="AL21" s="69"/>
      <c r="AM21" s="9"/>
    </row>
    <row r="22" spans="1:39" s="70" customFormat="1" ht="33.75" customHeight="1">
      <c r="A22" s="151">
        <v>10</v>
      </c>
      <c r="B22" s="154">
        <v>204</v>
      </c>
      <c r="C22" s="157"/>
      <c r="D22" s="154">
        <v>10139823</v>
      </c>
      <c r="E22" s="155" t="s">
        <v>134</v>
      </c>
      <c r="F22" s="156" t="s">
        <v>136</v>
      </c>
      <c r="G22" s="157" t="s">
        <v>25</v>
      </c>
      <c r="H22" s="154" t="s">
        <v>137</v>
      </c>
      <c r="I22" s="156" t="s">
        <v>135</v>
      </c>
      <c r="J22" s="159" t="s">
        <v>132</v>
      </c>
      <c r="K22" s="154" t="s">
        <v>48</v>
      </c>
      <c r="L22" s="154" t="s">
        <v>42</v>
      </c>
      <c r="M22" s="154" t="s">
        <v>38</v>
      </c>
      <c r="N22" s="154" t="s">
        <v>39</v>
      </c>
      <c r="O22" s="168" t="s">
        <v>133</v>
      </c>
      <c r="P22" s="162">
        <v>200</v>
      </c>
      <c r="Q22" s="163">
        <f t="shared" si="0"/>
        <v>66.667</v>
      </c>
      <c r="R22" s="164">
        <f t="shared" si="1"/>
        <v>7</v>
      </c>
      <c r="S22" s="165">
        <v>204.5</v>
      </c>
      <c r="T22" s="163">
        <f t="shared" si="2"/>
        <v>68.167</v>
      </c>
      <c r="U22" s="164">
        <f t="shared" si="3"/>
        <v>10</v>
      </c>
      <c r="V22" s="165">
        <v>191.5</v>
      </c>
      <c r="W22" s="163">
        <f t="shared" si="4"/>
        <v>63.833</v>
      </c>
      <c r="X22" s="164">
        <f t="shared" si="5"/>
        <v>13</v>
      </c>
      <c r="Y22" s="165">
        <v>201</v>
      </c>
      <c r="Z22" s="163">
        <f t="shared" si="6"/>
        <v>67</v>
      </c>
      <c r="AA22" s="164">
        <f t="shared" si="7"/>
        <v>8</v>
      </c>
      <c r="AB22" s="165">
        <v>202</v>
      </c>
      <c r="AC22" s="163">
        <f t="shared" si="8"/>
        <v>67.333</v>
      </c>
      <c r="AD22" s="164">
        <f t="shared" si="9"/>
        <v>12</v>
      </c>
      <c r="AE22" s="166"/>
      <c r="AF22" s="166"/>
      <c r="AG22" s="166"/>
      <c r="AH22" s="167">
        <f t="shared" si="10"/>
        <v>199.8</v>
      </c>
      <c r="AI22" s="163">
        <f t="shared" si="11"/>
        <v>66.6</v>
      </c>
      <c r="AJ22" s="166" t="s">
        <v>517</v>
      </c>
      <c r="AK22" s="71"/>
      <c r="AL22" s="69"/>
      <c r="AM22" s="9"/>
    </row>
    <row r="23" spans="1:39" s="70" customFormat="1" ht="33.75" customHeight="1">
      <c r="A23" s="151">
        <v>11</v>
      </c>
      <c r="B23" s="154">
        <v>205</v>
      </c>
      <c r="C23" s="157"/>
      <c r="D23" s="176">
        <v>10141112</v>
      </c>
      <c r="E23" s="177" t="s">
        <v>436</v>
      </c>
      <c r="F23" s="178" t="s">
        <v>437</v>
      </c>
      <c r="G23" s="176" t="s">
        <v>25</v>
      </c>
      <c r="H23" s="122" t="s">
        <v>246</v>
      </c>
      <c r="I23" s="178" t="s">
        <v>438</v>
      </c>
      <c r="J23" s="179" t="s">
        <v>267</v>
      </c>
      <c r="K23" s="122" t="s">
        <v>33</v>
      </c>
      <c r="L23" s="122" t="s">
        <v>150</v>
      </c>
      <c r="M23" s="122" t="s">
        <v>38</v>
      </c>
      <c r="N23" s="122" t="s">
        <v>227</v>
      </c>
      <c r="O23" s="123" t="s">
        <v>152</v>
      </c>
      <c r="P23" s="162">
        <v>196</v>
      </c>
      <c r="Q23" s="163">
        <f t="shared" si="0"/>
        <v>65.333</v>
      </c>
      <c r="R23" s="164">
        <f t="shared" si="1"/>
        <v>11</v>
      </c>
      <c r="S23" s="165">
        <v>203.5</v>
      </c>
      <c r="T23" s="163">
        <f t="shared" si="2"/>
        <v>67.833</v>
      </c>
      <c r="U23" s="164">
        <f t="shared" si="3"/>
        <v>11</v>
      </c>
      <c r="V23" s="165">
        <v>197.5</v>
      </c>
      <c r="W23" s="163">
        <f t="shared" si="4"/>
        <v>65.833</v>
      </c>
      <c r="X23" s="164">
        <f t="shared" si="5"/>
        <v>12</v>
      </c>
      <c r="Y23" s="165">
        <v>196</v>
      </c>
      <c r="Z23" s="163">
        <f t="shared" si="6"/>
        <v>65.333</v>
      </c>
      <c r="AA23" s="164">
        <f t="shared" si="7"/>
        <v>12</v>
      </c>
      <c r="AB23" s="165">
        <v>204.5</v>
      </c>
      <c r="AC23" s="163">
        <f t="shared" si="8"/>
        <v>68.167</v>
      </c>
      <c r="AD23" s="164">
        <f t="shared" si="9"/>
        <v>8</v>
      </c>
      <c r="AE23" s="166"/>
      <c r="AF23" s="166"/>
      <c r="AG23" s="166"/>
      <c r="AH23" s="167">
        <f t="shared" si="10"/>
        <v>199.5</v>
      </c>
      <c r="AI23" s="163">
        <f t="shared" si="11"/>
        <v>66.5</v>
      </c>
      <c r="AJ23" s="166" t="s">
        <v>517</v>
      </c>
      <c r="AK23" s="71"/>
      <c r="AL23" s="69"/>
      <c r="AM23" s="9"/>
    </row>
    <row r="24" spans="1:39" s="70" customFormat="1" ht="33.75" customHeight="1">
      <c r="A24" s="151">
        <v>12</v>
      </c>
      <c r="B24" s="154">
        <v>202</v>
      </c>
      <c r="C24" s="157"/>
      <c r="D24" s="173">
        <v>10140601</v>
      </c>
      <c r="E24" s="174" t="s">
        <v>390</v>
      </c>
      <c r="F24" s="169" t="s">
        <v>391</v>
      </c>
      <c r="G24" s="173" t="s">
        <v>25</v>
      </c>
      <c r="H24" s="160" t="s">
        <v>243</v>
      </c>
      <c r="I24" s="169" t="s">
        <v>392</v>
      </c>
      <c r="J24" s="170" t="s">
        <v>244</v>
      </c>
      <c r="K24" s="160" t="s">
        <v>146</v>
      </c>
      <c r="L24" s="160" t="s">
        <v>92</v>
      </c>
      <c r="M24" s="160" t="s">
        <v>224</v>
      </c>
      <c r="N24" s="160" t="s">
        <v>39</v>
      </c>
      <c r="O24" s="175" t="s">
        <v>245</v>
      </c>
      <c r="P24" s="162">
        <v>194.5</v>
      </c>
      <c r="Q24" s="163">
        <f t="shared" si="0"/>
        <v>64.833</v>
      </c>
      <c r="R24" s="164">
        <f t="shared" si="1"/>
        <v>13</v>
      </c>
      <c r="S24" s="165">
        <v>203.5</v>
      </c>
      <c r="T24" s="163">
        <f t="shared" si="2"/>
        <v>67.833</v>
      </c>
      <c r="U24" s="164">
        <f t="shared" si="3"/>
        <v>11</v>
      </c>
      <c r="V24" s="165">
        <v>199</v>
      </c>
      <c r="W24" s="163">
        <f t="shared" si="4"/>
        <v>66.333</v>
      </c>
      <c r="X24" s="164">
        <f t="shared" si="5"/>
        <v>9</v>
      </c>
      <c r="Y24" s="165">
        <v>200.5</v>
      </c>
      <c r="Z24" s="163">
        <f t="shared" si="6"/>
        <v>66.833</v>
      </c>
      <c r="AA24" s="164">
        <f t="shared" si="7"/>
        <v>9</v>
      </c>
      <c r="AB24" s="165">
        <v>199</v>
      </c>
      <c r="AC24" s="163">
        <f t="shared" si="8"/>
        <v>66.333</v>
      </c>
      <c r="AD24" s="164">
        <f t="shared" si="9"/>
        <v>13</v>
      </c>
      <c r="AE24" s="166"/>
      <c r="AF24" s="166"/>
      <c r="AG24" s="166"/>
      <c r="AH24" s="167">
        <f t="shared" si="10"/>
        <v>199.3</v>
      </c>
      <c r="AI24" s="163">
        <f t="shared" si="11"/>
        <v>66.433</v>
      </c>
      <c r="AJ24" s="166" t="s">
        <v>517</v>
      </c>
      <c r="AK24" s="71"/>
      <c r="AL24" s="69"/>
      <c r="AM24" s="9"/>
    </row>
    <row r="25" spans="1:39" s="70" customFormat="1" ht="33.75" customHeight="1">
      <c r="A25" s="151">
        <v>13</v>
      </c>
      <c r="B25" s="154">
        <v>203</v>
      </c>
      <c r="C25" s="157"/>
      <c r="D25" s="154">
        <v>10153409</v>
      </c>
      <c r="E25" s="155" t="s">
        <v>139</v>
      </c>
      <c r="F25" s="156" t="s">
        <v>454</v>
      </c>
      <c r="G25" s="157" t="s">
        <v>25</v>
      </c>
      <c r="H25" s="158" t="s">
        <v>351</v>
      </c>
      <c r="I25" s="156" t="s">
        <v>353</v>
      </c>
      <c r="J25" s="168" t="s">
        <v>354</v>
      </c>
      <c r="K25" s="160" t="s">
        <v>118</v>
      </c>
      <c r="L25" s="154" t="s">
        <v>56</v>
      </c>
      <c r="M25" s="154" t="s">
        <v>116</v>
      </c>
      <c r="N25" s="160" t="s">
        <v>80</v>
      </c>
      <c r="O25" s="168" t="s">
        <v>355</v>
      </c>
      <c r="P25" s="162">
        <v>195</v>
      </c>
      <c r="Q25" s="163">
        <f t="shared" si="0"/>
        <v>65</v>
      </c>
      <c r="R25" s="164">
        <f t="shared" si="1"/>
        <v>12</v>
      </c>
      <c r="S25" s="165">
        <v>196.5</v>
      </c>
      <c r="T25" s="163">
        <f t="shared" si="2"/>
        <v>65.5</v>
      </c>
      <c r="U25" s="164">
        <f t="shared" si="3"/>
        <v>14</v>
      </c>
      <c r="V25" s="165">
        <v>199</v>
      </c>
      <c r="W25" s="163">
        <f t="shared" si="4"/>
        <v>66.333</v>
      </c>
      <c r="X25" s="164">
        <f t="shared" si="5"/>
        <v>9</v>
      </c>
      <c r="Y25" s="165">
        <v>199.5</v>
      </c>
      <c r="Z25" s="163">
        <f t="shared" si="6"/>
        <v>66.5</v>
      </c>
      <c r="AA25" s="164">
        <f t="shared" si="7"/>
        <v>10</v>
      </c>
      <c r="AB25" s="165">
        <v>203</v>
      </c>
      <c r="AC25" s="163">
        <f t="shared" si="8"/>
        <v>67.667</v>
      </c>
      <c r="AD25" s="164">
        <f t="shared" si="9"/>
        <v>10</v>
      </c>
      <c r="AE25" s="166"/>
      <c r="AF25" s="166"/>
      <c r="AG25" s="166"/>
      <c r="AH25" s="167">
        <f t="shared" si="10"/>
        <v>198.6</v>
      </c>
      <c r="AI25" s="163">
        <f t="shared" si="11"/>
        <v>66.2</v>
      </c>
      <c r="AJ25" s="166" t="s">
        <v>517</v>
      </c>
      <c r="AK25" s="71"/>
      <c r="AL25" s="69"/>
      <c r="AM25" s="9"/>
    </row>
    <row r="26" spans="1:39" s="70" customFormat="1" ht="33.75" customHeight="1">
      <c r="A26" s="151">
        <v>14</v>
      </c>
      <c r="B26" s="154">
        <v>200</v>
      </c>
      <c r="C26" s="157"/>
      <c r="D26" s="173">
        <v>10149300</v>
      </c>
      <c r="E26" s="174" t="s">
        <v>37</v>
      </c>
      <c r="F26" s="169" t="s">
        <v>393</v>
      </c>
      <c r="G26" s="173" t="s">
        <v>25</v>
      </c>
      <c r="H26" s="160" t="s">
        <v>272</v>
      </c>
      <c r="I26" s="169" t="s">
        <v>394</v>
      </c>
      <c r="J26" s="170" t="s">
        <v>442</v>
      </c>
      <c r="K26" s="171" t="s">
        <v>119</v>
      </c>
      <c r="L26" s="160" t="s">
        <v>41</v>
      </c>
      <c r="M26" s="160" t="s">
        <v>116</v>
      </c>
      <c r="N26" s="154" t="s">
        <v>68</v>
      </c>
      <c r="O26" s="175" t="s">
        <v>264</v>
      </c>
      <c r="P26" s="162">
        <v>178</v>
      </c>
      <c r="Q26" s="163">
        <f t="shared" si="0"/>
        <v>59.333</v>
      </c>
      <c r="R26" s="164">
        <f t="shared" si="1"/>
        <v>16</v>
      </c>
      <c r="S26" s="165">
        <v>197.5</v>
      </c>
      <c r="T26" s="163">
        <f t="shared" si="2"/>
        <v>65.833</v>
      </c>
      <c r="U26" s="164">
        <f t="shared" si="3"/>
        <v>13</v>
      </c>
      <c r="V26" s="165">
        <v>188.5</v>
      </c>
      <c r="W26" s="163">
        <f t="shared" si="4"/>
        <v>62.833</v>
      </c>
      <c r="X26" s="164">
        <f t="shared" si="5"/>
        <v>14</v>
      </c>
      <c r="Y26" s="165">
        <v>194</v>
      </c>
      <c r="Z26" s="163">
        <f t="shared" si="6"/>
        <v>64.667</v>
      </c>
      <c r="AA26" s="164">
        <f t="shared" si="7"/>
        <v>14</v>
      </c>
      <c r="AB26" s="165">
        <v>196.5</v>
      </c>
      <c r="AC26" s="163">
        <f t="shared" si="8"/>
        <v>65.5</v>
      </c>
      <c r="AD26" s="164">
        <f t="shared" si="9"/>
        <v>14</v>
      </c>
      <c r="AE26" s="166"/>
      <c r="AF26" s="166"/>
      <c r="AG26" s="166"/>
      <c r="AH26" s="167">
        <f t="shared" si="10"/>
        <v>190.9</v>
      </c>
      <c r="AI26" s="163">
        <f t="shared" si="11"/>
        <v>63.633</v>
      </c>
      <c r="AJ26" s="166" t="s">
        <v>517</v>
      </c>
      <c r="AK26" s="71"/>
      <c r="AL26" s="69"/>
      <c r="AM26" s="9"/>
    </row>
    <row r="27" spans="1:39" s="70" customFormat="1" ht="33.75" customHeight="1">
      <c r="A27" s="151">
        <v>15</v>
      </c>
      <c r="B27" s="154">
        <v>209</v>
      </c>
      <c r="C27" s="157"/>
      <c r="D27" s="176">
        <v>10141115</v>
      </c>
      <c r="E27" s="177" t="s">
        <v>433</v>
      </c>
      <c r="F27" s="178" t="s">
        <v>434</v>
      </c>
      <c r="G27" s="176" t="s">
        <v>25</v>
      </c>
      <c r="H27" s="122" t="s">
        <v>238</v>
      </c>
      <c r="I27" s="178" t="s">
        <v>435</v>
      </c>
      <c r="J27" s="179" t="s">
        <v>267</v>
      </c>
      <c r="K27" s="180" t="s">
        <v>239</v>
      </c>
      <c r="L27" s="122" t="s">
        <v>56</v>
      </c>
      <c r="M27" s="122" t="s">
        <v>38</v>
      </c>
      <c r="N27" s="122" t="s">
        <v>35</v>
      </c>
      <c r="O27" s="123" t="s">
        <v>240</v>
      </c>
      <c r="P27" s="162">
        <v>192</v>
      </c>
      <c r="Q27" s="163">
        <f t="shared" si="0"/>
        <v>64</v>
      </c>
      <c r="R27" s="164">
        <f t="shared" si="1"/>
        <v>14</v>
      </c>
      <c r="S27" s="165">
        <v>196.5</v>
      </c>
      <c r="T27" s="163">
        <f t="shared" si="2"/>
        <v>65.5</v>
      </c>
      <c r="U27" s="164">
        <f t="shared" si="3"/>
        <v>14</v>
      </c>
      <c r="V27" s="165">
        <v>186.5</v>
      </c>
      <c r="W27" s="163">
        <f t="shared" si="4"/>
        <v>62.167</v>
      </c>
      <c r="X27" s="164">
        <f t="shared" si="5"/>
        <v>16</v>
      </c>
      <c r="Y27" s="165">
        <v>192</v>
      </c>
      <c r="Z27" s="163">
        <f t="shared" si="6"/>
        <v>64</v>
      </c>
      <c r="AA27" s="164">
        <f t="shared" si="7"/>
        <v>15</v>
      </c>
      <c r="AB27" s="165">
        <v>181</v>
      </c>
      <c r="AC27" s="163">
        <f t="shared" si="8"/>
        <v>60.333</v>
      </c>
      <c r="AD27" s="164">
        <f t="shared" si="9"/>
        <v>16</v>
      </c>
      <c r="AE27" s="166"/>
      <c r="AF27" s="166"/>
      <c r="AG27" s="166"/>
      <c r="AH27" s="167">
        <f t="shared" si="10"/>
        <v>189.6</v>
      </c>
      <c r="AI27" s="163">
        <f t="shared" si="11"/>
        <v>63.2</v>
      </c>
      <c r="AJ27" s="166" t="s">
        <v>517</v>
      </c>
      <c r="AK27" s="71"/>
      <c r="AL27" s="69"/>
      <c r="AM27" s="9"/>
    </row>
    <row r="28" spans="1:39" s="70" customFormat="1" ht="33.75" customHeight="1">
      <c r="A28" s="151">
        <v>16</v>
      </c>
      <c r="B28" s="154">
        <v>206</v>
      </c>
      <c r="C28" s="157"/>
      <c r="D28" s="176">
        <v>10152604</v>
      </c>
      <c r="E28" s="177" t="s">
        <v>439</v>
      </c>
      <c r="F28" s="177" t="s">
        <v>440</v>
      </c>
      <c r="G28" s="176" t="s">
        <v>25</v>
      </c>
      <c r="H28" s="122" t="s">
        <v>242</v>
      </c>
      <c r="I28" s="178" t="s">
        <v>441</v>
      </c>
      <c r="J28" s="179" t="s">
        <v>267</v>
      </c>
      <c r="K28" s="122" t="s">
        <v>207</v>
      </c>
      <c r="L28" s="122" t="s">
        <v>27</v>
      </c>
      <c r="M28" s="122" t="s">
        <v>202</v>
      </c>
      <c r="N28" s="122" t="s">
        <v>39</v>
      </c>
      <c r="O28" s="123" t="s">
        <v>222</v>
      </c>
      <c r="P28" s="162">
        <v>186.5</v>
      </c>
      <c r="Q28" s="163">
        <f t="shared" si="0"/>
        <v>62.167</v>
      </c>
      <c r="R28" s="164">
        <f t="shared" si="1"/>
        <v>15</v>
      </c>
      <c r="S28" s="165">
        <v>195</v>
      </c>
      <c r="T28" s="163">
        <f t="shared" si="2"/>
        <v>65</v>
      </c>
      <c r="U28" s="164">
        <f t="shared" si="3"/>
        <v>16</v>
      </c>
      <c r="V28" s="165">
        <v>188</v>
      </c>
      <c r="W28" s="163">
        <f t="shared" si="4"/>
        <v>62.667</v>
      </c>
      <c r="X28" s="164">
        <f t="shared" si="5"/>
        <v>15</v>
      </c>
      <c r="Y28" s="165">
        <v>190.5</v>
      </c>
      <c r="Z28" s="163">
        <f t="shared" si="6"/>
        <v>63.5</v>
      </c>
      <c r="AA28" s="164">
        <f t="shared" si="7"/>
        <v>16</v>
      </c>
      <c r="AB28" s="165">
        <v>183</v>
      </c>
      <c r="AC28" s="163">
        <f t="shared" si="8"/>
        <v>61</v>
      </c>
      <c r="AD28" s="164">
        <f t="shared" si="9"/>
        <v>15</v>
      </c>
      <c r="AE28" s="166"/>
      <c r="AF28" s="166"/>
      <c r="AG28" s="166"/>
      <c r="AH28" s="167">
        <f t="shared" si="10"/>
        <v>188.6</v>
      </c>
      <c r="AI28" s="163">
        <f t="shared" si="11"/>
        <v>62.867</v>
      </c>
      <c r="AJ28" s="166" t="s">
        <v>517</v>
      </c>
      <c r="AK28" s="71"/>
      <c r="AL28" s="69"/>
      <c r="AM28" s="9"/>
    </row>
    <row r="29" spans="1:15" ht="28.5" customHeight="1">
      <c r="A29" s="80" t="s">
        <v>188</v>
      </c>
      <c r="B29" s="76"/>
      <c r="C29" s="76"/>
      <c r="D29" s="1"/>
      <c r="E29" s="76"/>
      <c r="F29" s="76"/>
      <c r="G29" s="1"/>
      <c r="H29" s="1"/>
      <c r="I29" s="1"/>
      <c r="J29" s="1"/>
      <c r="K29" s="280"/>
      <c r="L29" s="280"/>
      <c r="M29" s="280"/>
      <c r="N29" s="280"/>
      <c r="O29" s="280"/>
    </row>
  </sheetData>
  <sheetProtection/>
  <mergeCells count="36">
    <mergeCell ref="AI11:AI12"/>
    <mergeCell ref="AJ11:AJ12"/>
    <mergeCell ref="K29:O29"/>
    <mergeCell ref="Y11:AA11"/>
    <mergeCell ref="AB11:AD11"/>
    <mergeCell ref="AE11:AE12"/>
    <mergeCell ref="AF11:AF12"/>
    <mergeCell ref="AG11:AG12"/>
    <mergeCell ref="AH11:AH12"/>
    <mergeCell ref="M11:M12"/>
    <mergeCell ref="S11:U11"/>
    <mergeCell ref="V11:X11"/>
    <mergeCell ref="G11:G12"/>
    <mergeCell ref="H11:H12"/>
    <mergeCell ref="I11:I12"/>
    <mergeCell ref="J11:J12"/>
    <mergeCell ref="K11:K12"/>
    <mergeCell ref="L11:L12"/>
    <mergeCell ref="M8:Q8"/>
    <mergeCell ref="A11:A12"/>
    <mergeCell ref="B11:B12"/>
    <mergeCell ref="C11:C12"/>
    <mergeCell ref="D11:D12"/>
    <mergeCell ref="E11:E12"/>
    <mergeCell ref="N11:N12"/>
    <mergeCell ref="O11:O12"/>
    <mergeCell ref="P11:R11"/>
    <mergeCell ref="F11:F12"/>
    <mergeCell ref="G7:K7"/>
    <mergeCell ref="M7:Q7"/>
    <mergeCell ref="A1:AJ1"/>
    <mergeCell ref="A2:AJ2"/>
    <mergeCell ref="A4:AJ4"/>
    <mergeCell ref="A5:AJ5"/>
    <mergeCell ref="G6:K6"/>
    <mergeCell ref="M6:Q6"/>
  </mergeCells>
  <printOptions/>
  <pageMargins left="0.25" right="0.25" top="0.75" bottom="0.75" header="0.3" footer="0.3"/>
  <pageSetup fitToHeight="0" fitToWidth="1" horizontalDpi="600" verticalDpi="600" orientation="landscape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view="pageBreakPreview" zoomScale="75" zoomScaleSheetLayoutView="75" workbookViewId="0" topLeftCell="A1">
      <selection activeCell="A5" sqref="A5:V5"/>
    </sheetView>
  </sheetViews>
  <sheetFormatPr defaultColWidth="9.00390625" defaultRowHeight="12.75"/>
  <cols>
    <col min="1" max="1" width="4.75390625" style="124" customWidth="1"/>
    <col min="2" max="2" width="6.125" style="124" customWidth="1"/>
    <col min="3" max="3" width="10.00390625" style="124" hidden="1" customWidth="1"/>
    <col min="4" max="4" width="9.75390625" style="124" customWidth="1"/>
    <col min="5" max="5" width="16.25390625" style="124" customWidth="1"/>
    <col min="6" max="6" width="5.75390625" style="124" customWidth="1"/>
    <col min="7" max="7" width="5.875" style="124" hidden="1" customWidth="1"/>
    <col min="8" max="8" width="22.00390625" style="124" customWidth="1"/>
    <col min="9" max="9" width="15.75390625" style="124" customWidth="1"/>
    <col min="10" max="10" width="11.625" style="124" customWidth="1"/>
    <col min="11" max="11" width="12.75390625" style="124" customWidth="1"/>
    <col min="12" max="12" width="12.625" style="124" customWidth="1"/>
    <col min="13" max="13" width="9.125" style="124" customWidth="1"/>
    <col min="14" max="14" width="9.375" style="124" customWidth="1"/>
    <col min="15" max="18" width="10.625" style="124" customWidth="1"/>
    <col min="19" max="19" width="10.00390625" style="124" customWidth="1"/>
    <col min="20" max="20" width="5.00390625" style="124" customWidth="1"/>
    <col min="21" max="21" width="9.25390625" style="124" customWidth="1"/>
    <col min="22" max="22" width="12.125" style="124" customWidth="1"/>
    <col min="23" max="16384" width="9.125" style="124" customWidth="1"/>
  </cols>
  <sheetData>
    <row r="1" spans="1:22" ht="45" customHeight="1">
      <c r="A1" s="263" t="s">
        <v>490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</row>
    <row r="2" spans="1:22" ht="21.7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22" s="126" customFormat="1" ht="23.25" customHeight="1">
      <c r="A3" s="264" t="s">
        <v>544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</row>
    <row r="4" spans="1:22" s="126" customFormat="1" ht="23.25" customHeight="1">
      <c r="A4" s="271" t="s">
        <v>172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</row>
    <row r="5" spans="1:22" ht="40.5" customHeight="1">
      <c r="A5" s="265" t="s">
        <v>543</v>
      </c>
      <c r="B5" s="266"/>
      <c r="C5" s="266"/>
      <c r="D5" s="266"/>
      <c r="E5" s="266"/>
      <c r="F5" s="266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</row>
    <row r="6" spans="1:25" s="130" customFormat="1" ht="17.25" customHeight="1">
      <c r="A6" s="268" t="s">
        <v>7</v>
      </c>
      <c r="B6" s="268"/>
      <c r="C6" s="268"/>
      <c r="D6" s="268"/>
      <c r="E6" s="268"/>
      <c r="F6" s="268"/>
      <c r="G6" s="268"/>
      <c r="H6" s="268"/>
      <c r="I6" s="268"/>
      <c r="J6" s="127"/>
      <c r="K6" s="127"/>
      <c r="L6" s="127"/>
      <c r="M6" s="128"/>
      <c r="N6" s="128"/>
      <c r="O6" s="129"/>
      <c r="P6" s="129"/>
      <c r="Q6" s="129"/>
      <c r="R6" s="129"/>
      <c r="S6" s="129"/>
      <c r="U6" s="270" t="s">
        <v>515</v>
      </c>
      <c r="V6" s="270"/>
      <c r="W6" s="131"/>
      <c r="X6" s="131"/>
      <c r="Y6" s="132"/>
    </row>
    <row r="7" spans="1:22" s="133" customFormat="1" ht="33.75" customHeight="1">
      <c r="A7" s="269" t="s">
        <v>187</v>
      </c>
      <c r="B7" s="269" t="s">
        <v>9</v>
      </c>
      <c r="C7" s="269"/>
      <c r="D7" s="259" t="s">
        <v>12</v>
      </c>
      <c r="E7" s="258" t="s">
        <v>13</v>
      </c>
      <c r="F7" s="269" t="s">
        <v>14</v>
      </c>
      <c r="G7" s="259" t="s">
        <v>15</v>
      </c>
      <c r="H7" s="258" t="s">
        <v>174</v>
      </c>
      <c r="I7" s="258" t="s">
        <v>17</v>
      </c>
      <c r="J7" s="258" t="s">
        <v>18</v>
      </c>
      <c r="K7" s="258" t="s">
        <v>19</v>
      </c>
      <c r="L7" s="258" t="s">
        <v>20</v>
      </c>
      <c r="M7" s="262" t="s">
        <v>21</v>
      </c>
      <c r="N7" s="258" t="s">
        <v>169</v>
      </c>
      <c r="O7" s="257" t="s">
        <v>492</v>
      </c>
      <c r="P7" s="257" t="s">
        <v>493</v>
      </c>
      <c r="Q7" s="257" t="s">
        <v>494</v>
      </c>
      <c r="R7" s="257" t="s">
        <v>495</v>
      </c>
      <c r="S7" s="257" t="s">
        <v>496</v>
      </c>
      <c r="T7" s="256" t="s">
        <v>497</v>
      </c>
      <c r="U7" s="260" t="s">
        <v>498</v>
      </c>
      <c r="V7" s="256" t="s">
        <v>499</v>
      </c>
    </row>
    <row r="8" spans="1:22" s="133" customFormat="1" ht="51.75" customHeight="1">
      <c r="A8" s="269"/>
      <c r="B8" s="269"/>
      <c r="C8" s="269"/>
      <c r="D8" s="259"/>
      <c r="E8" s="258"/>
      <c r="F8" s="269"/>
      <c r="G8" s="259"/>
      <c r="H8" s="262"/>
      <c r="I8" s="258"/>
      <c r="J8" s="258"/>
      <c r="K8" s="258"/>
      <c r="L8" s="258"/>
      <c r="M8" s="262"/>
      <c r="N8" s="258"/>
      <c r="O8" s="257"/>
      <c r="P8" s="257"/>
      <c r="Q8" s="257"/>
      <c r="R8" s="257"/>
      <c r="S8" s="257"/>
      <c r="T8" s="256"/>
      <c r="U8" s="260"/>
      <c r="V8" s="256"/>
    </row>
    <row r="9" spans="1:23" s="140" customFormat="1" ht="57" customHeight="1">
      <c r="A9" s="134">
        <v>1</v>
      </c>
      <c r="B9" s="135">
        <v>603</v>
      </c>
      <c r="C9" s="154">
        <v>10036530</v>
      </c>
      <c r="D9" s="155" t="s">
        <v>44</v>
      </c>
      <c r="E9" s="155" t="s">
        <v>45</v>
      </c>
      <c r="F9" s="157" t="s">
        <v>25</v>
      </c>
      <c r="G9" s="160" t="s">
        <v>204</v>
      </c>
      <c r="H9" s="169" t="s">
        <v>426</v>
      </c>
      <c r="I9" s="170" t="s">
        <v>122</v>
      </c>
      <c r="J9" s="160" t="s">
        <v>48</v>
      </c>
      <c r="K9" s="160" t="s">
        <v>154</v>
      </c>
      <c r="L9" s="160" t="s">
        <v>205</v>
      </c>
      <c r="M9" s="160" t="s">
        <v>35</v>
      </c>
      <c r="N9" s="175" t="s">
        <v>206</v>
      </c>
      <c r="O9" s="136">
        <v>7.5</v>
      </c>
      <c r="P9" s="136">
        <v>8.3</v>
      </c>
      <c r="Q9" s="136">
        <v>7.7</v>
      </c>
      <c r="R9" s="136">
        <v>7.2</v>
      </c>
      <c r="S9" s="136">
        <v>7.8</v>
      </c>
      <c r="T9" s="134"/>
      <c r="U9" s="137">
        <f>O9+P9+Q9+R9+S9</f>
        <v>38.5</v>
      </c>
      <c r="V9" s="138">
        <f>U9*2</f>
        <v>77</v>
      </c>
      <c r="W9" s="139"/>
    </row>
    <row r="10" spans="1:23" s="140" customFormat="1" ht="57" customHeight="1">
      <c r="A10" s="134">
        <v>2</v>
      </c>
      <c r="B10" s="135">
        <v>601</v>
      </c>
      <c r="C10" s="154">
        <v>10066475</v>
      </c>
      <c r="D10" s="155" t="s">
        <v>319</v>
      </c>
      <c r="E10" s="155" t="s">
        <v>318</v>
      </c>
      <c r="F10" s="157" t="s">
        <v>25</v>
      </c>
      <c r="G10" s="154" t="s">
        <v>320</v>
      </c>
      <c r="H10" s="156" t="s">
        <v>321</v>
      </c>
      <c r="I10" s="159" t="s">
        <v>322</v>
      </c>
      <c r="J10" s="171" t="s">
        <v>40</v>
      </c>
      <c r="K10" s="154" t="s">
        <v>147</v>
      </c>
      <c r="L10" s="154" t="s">
        <v>323</v>
      </c>
      <c r="M10" s="154" t="s">
        <v>68</v>
      </c>
      <c r="N10" s="168" t="s">
        <v>399</v>
      </c>
      <c r="O10" s="136">
        <v>6.9</v>
      </c>
      <c r="P10" s="136">
        <v>7.4</v>
      </c>
      <c r="Q10" s="136">
        <v>6.7</v>
      </c>
      <c r="R10" s="136">
        <v>6.4</v>
      </c>
      <c r="S10" s="136">
        <v>6.9</v>
      </c>
      <c r="T10" s="134"/>
      <c r="U10" s="137">
        <f>O10+P10+Q10+R10+S10</f>
        <v>34.3</v>
      </c>
      <c r="V10" s="138">
        <f>U10*2</f>
        <v>68.6</v>
      </c>
      <c r="W10" s="139"/>
    </row>
    <row r="11" spans="4:14" ht="30.75" customHeight="1">
      <c r="D11" s="141"/>
      <c r="E11" s="141"/>
      <c r="I11" s="142"/>
      <c r="J11" s="142"/>
      <c r="K11" s="142"/>
      <c r="L11" s="142"/>
      <c r="M11" s="142"/>
      <c r="N11" s="143"/>
    </row>
    <row r="12" spans="1:15" s="146" customFormat="1" ht="19.5">
      <c r="A12" s="80" t="s">
        <v>188</v>
      </c>
      <c r="B12" s="144"/>
      <c r="C12" s="144"/>
      <c r="D12" s="144"/>
      <c r="E12" s="145"/>
      <c r="F12" s="145"/>
      <c r="G12" s="261"/>
      <c r="H12" s="261"/>
      <c r="I12" s="261"/>
      <c r="J12" s="261"/>
      <c r="K12" s="261"/>
      <c r="L12" s="261"/>
      <c r="M12" s="261"/>
      <c r="N12" s="261"/>
      <c r="O12" s="261"/>
    </row>
    <row r="13" spans="1:15" ht="12.75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</row>
  </sheetData>
  <sheetProtection/>
  <mergeCells count="29">
    <mergeCell ref="A1:V1"/>
    <mergeCell ref="A3:V3"/>
    <mergeCell ref="A4:V4"/>
    <mergeCell ref="A5:V5"/>
    <mergeCell ref="A6:I6"/>
    <mergeCell ref="U6:V6"/>
    <mergeCell ref="A7:A8"/>
    <mergeCell ref="B7:B8"/>
    <mergeCell ref="C7:C8"/>
    <mergeCell ref="D7:D8"/>
    <mergeCell ref="E7:E8"/>
    <mergeCell ref="F7:F8"/>
    <mergeCell ref="R7:R8"/>
    <mergeCell ref="G7:G8"/>
    <mergeCell ref="H7:H8"/>
    <mergeCell ref="I7:I8"/>
    <mergeCell ref="J7:J8"/>
    <mergeCell ref="K7:K8"/>
    <mergeCell ref="L7:L8"/>
    <mergeCell ref="S7:S8"/>
    <mergeCell ref="T7:T8"/>
    <mergeCell ref="U7:U8"/>
    <mergeCell ref="V7:V8"/>
    <mergeCell ref="G12:O12"/>
    <mergeCell ref="M7:M8"/>
    <mergeCell ref="N7:N8"/>
    <mergeCell ref="O7:O8"/>
    <mergeCell ref="P7:P8"/>
    <mergeCell ref="Q7:Q8"/>
  </mergeCells>
  <printOptions/>
  <pageMargins left="0.25" right="0.25" top="0.75" bottom="0.75" header="0.3" footer="0.3"/>
  <pageSetup fitToHeight="0" fitToWidth="1" horizontalDpi="600" verticalDpi="600" orientation="landscape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view="pageBreakPreview" zoomScale="75" zoomScaleSheetLayoutView="75" workbookViewId="0" topLeftCell="A1">
      <selection activeCell="A5" sqref="A5:V5"/>
    </sheetView>
  </sheetViews>
  <sheetFormatPr defaultColWidth="9.00390625" defaultRowHeight="12.75"/>
  <cols>
    <col min="1" max="1" width="4.75390625" style="124" customWidth="1"/>
    <col min="2" max="2" width="6.125" style="124" customWidth="1"/>
    <col min="3" max="3" width="10.00390625" style="124" hidden="1" customWidth="1"/>
    <col min="4" max="4" width="9.75390625" style="124" customWidth="1"/>
    <col min="5" max="5" width="20.00390625" style="124" customWidth="1"/>
    <col min="6" max="6" width="5.75390625" style="124" customWidth="1"/>
    <col min="7" max="7" width="5.875" style="124" hidden="1" customWidth="1"/>
    <col min="8" max="8" width="21.375" style="124" customWidth="1"/>
    <col min="9" max="9" width="14.00390625" style="124" customWidth="1"/>
    <col min="10" max="10" width="12.125" style="124" customWidth="1"/>
    <col min="11" max="11" width="13.75390625" style="124" customWidth="1"/>
    <col min="12" max="12" width="11.875" style="124" customWidth="1"/>
    <col min="13" max="13" width="10.875" style="124" customWidth="1"/>
    <col min="14" max="14" width="13.25390625" style="124" customWidth="1"/>
    <col min="15" max="18" width="10.625" style="124" customWidth="1"/>
    <col min="19" max="19" width="10.00390625" style="124" customWidth="1"/>
    <col min="20" max="20" width="5.00390625" style="124" customWidth="1"/>
    <col min="21" max="21" width="9.25390625" style="124" customWidth="1"/>
    <col min="22" max="22" width="12.125" style="124" customWidth="1"/>
    <col min="23" max="16384" width="9.125" style="124" customWidth="1"/>
  </cols>
  <sheetData>
    <row r="1" spans="1:22" ht="45" customHeight="1">
      <c r="A1" s="263" t="s">
        <v>490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</row>
    <row r="2" spans="1:22" ht="21.7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22" s="126" customFormat="1" ht="23.25" customHeight="1">
      <c r="A3" s="264" t="s">
        <v>545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</row>
    <row r="4" spans="1:22" s="126" customFormat="1" ht="23.25" customHeight="1">
      <c r="A4" s="271" t="s">
        <v>172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</row>
    <row r="5" spans="1:22" ht="40.5" customHeight="1">
      <c r="A5" s="265" t="s">
        <v>543</v>
      </c>
      <c r="B5" s="266"/>
      <c r="C5" s="266"/>
      <c r="D5" s="266"/>
      <c r="E5" s="266"/>
      <c r="F5" s="266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</row>
    <row r="6" spans="1:25" s="130" customFormat="1" ht="17.25" customHeight="1">
      <c r="A6" s="268" t="s">
        <v>7</v>
      </c>
      <c r="B6" s="268"/>
      <c r="C6" s="268"/>
      <c r="D6" s="268"/>
      <c r="E6" s="268"/>
      <c r="F6" s="268"/>
      <c r="G6" s="268"/>
      <c r="H6" s="268"/>
      <c r="I6" s="268"/>
      <c r="J6" s="127"/>
      <c r="K6" s="127"/>
      <c r="L6" s="127"/>
      <c r="M6" s="128"/>
      <c r="N6" s="128"/>
      <c r="O6" s="129"/>
      <c r="P6" s="129"/>
      <c r="Q6" s="129"/>
      <c r="R6" s="129"/>
      <c r="S6" s="129"/>
      <c r="U6" s="270" t="s">
        <v>515</v>
      </c>
      <c r="V6" s="270"/>
      <c r="W6" s="131"/>
      <c r="X6" s="131"/>
      <c r="Y6" s="132"/>
    </row>
    <row r="7" spans="1:22" s="133" customFormat="1" ht="33.75" customHeight="1">
      <c r="A7" s="269" t="s">
        <v>187</v>
      </c>
      <c r="B7" s="269" t="s">
        <v>9</v>
      </c>
      <c r="C7" s="269"/>
      <c r="D7" s="259" t="s">
        <v>12</v>
      </c>
      <c r="E7" s="258" t="s">
        <v>13</v>
      </c>
      <c r="F7" s="269" t="s">
        <v>14</v>
      </c>
      <c r="G7" s="259" t="s">
        <v>15</v>
      </c>
      <c r="H7" s="258" t="s">
        <v>174</v>
      </c>
      <c r="I7" s="258" t="s">
        <v>17</v>
      </c>
      <c r="J7" s="258" t="s">
        <v>18</v>
      </c>
      <c r="K7" s="258" t="s">
        <v>19</v>
      </c>
      <c r="L7" s="258" t="s">
        <v>20</v>
      </c>
      <c r="M7" s="262" t="s">
        <v>21</v>
      </c>
      <c r="N7" s="258" t="s">
        <v>169</v>
      </c>
      <c r="O7" s="257" t="s">
        <v>492</v>
      </c>
      <c r="P7" s="257" t="s">
        <v>493</v>
      </c>
      <c r="Q7" s="257" t="s">
        <v>494</v>
      </c>
      <c r="R7" s="257" t="s">
        <v>495</v>
      </c>
      <c r="S7" s="257" t="s">
        <v>496</v>
      </c>
      <c r="T7" s="256" t="s">
        <v>497</v>
      </c>
      <c r="U7" s="260" t="s">
        <v>498</v>
      </c>
      <c r="V7" s="256" t="s">
        <v>499</v>
      </c>
    </row>
    <row r="8" spans="1:22" s="133" customFormat="1" ht="51.75" customHeight="1">
      <c r="A8" s="269"/>
      <c r="B8" s="269"/>
      <c r="C8" s="269"/>
      <c r="D8" s="259"/>
      <c r="E8" s="258"/>
      <c r="F8" s="269"/>
      <c r="G8" s="259"/>
      <c r="H8" s="262"/>
      <c r="I8" s="258"/>
      <c r="J8" s="258"/>
      <c r="K8" s="258"/>
      <c r="L8" s="258"/>
      <c r="M8" s="262"/>
      <c r="N8" s="258"/>
      <c r="O8" s="257"/>
      <c r="P8" s="257"/>
      <c r="Q8" s="257"/>
      <c r="R8" s="257"/>
      <c r="S8" s="257"/>
      <c r="T8" s="256"/>
      <c r="U8" s="260"/>
      <c r="V8" s="256"/>
    </row>
    <row r="9" spans="1:23" s="140" customFormat="1" ht="51.75" customHeight="1">
      <c r="A9" s="134">
        <v>1</v>
      </c>
      <c r="B9" s="135">
        <v>602</v>
      </c>
      <c r="C9" s="154">
        <v>10068711</v>
      </c>
      <c r="D9" s="155" t="s">
        <v>82</v>
      </c>
      <c r="E9" s="155" t="s">
        <v>330</v>
      </c>
      <c r="F9" s="157" t="s">
        <v>25</v>
      </c>
      <c r="G9" s="154" t="s">
        <v>331</v>
      </c>
      <c r="H9" s="156" t="s">
        <v>332</v>
      </c>
      <c r="I9" s="159" t="s">
        <v>333</v>
      </c>
      <c r="J9" s="160" t="s">
        <v>48</v>
      </c>
      <c r="K9" s="160" t="s">
        <v>42</v>
      </c>
      <c r="L9" s="154" t="s">
        <v>196</v>
      </c>
      <c r="M9" s="160" t="s">
        <v>35</v>
      </c>
      <c r="N9" s="175" t="s">
        <v>334</v>
      </c>
      <c r="O9" s="136">
        <v>8</v>
      </c>
      <c r="P9" s="136">
        <v>7.4</v>
      </c>
      <c r="Q9" s="136">
        <v>8.2</v>
      </c>
      <c r="R9" s="136">
        <v>6.4</v>
      </c>
      <c r="S9" s="136">
        <v>7.4</v>
      </c>
      <c r="T9" s="134"/>
      <c r="U9" s="137">
        <f>O9+P9+Q9+R9+S9</f>
        <v>37.4</v>
      </c>
      <c r="V9" s="138">
        <f>U9*2</f>
        <v>74.8</v>
      </c>
      <c r="W9" s="139"/>
    </row>
    <row r="10" spans="1:23" s="140" customFormat="1" ht="51.75" customHeight="1">
      <c r="A10" s="134">
        <v>2</v>
      </c>
      <c r="B10" s="135">
        <v>600</v>
      </c>
      <c r="C10" s="154">
        <v>10080582</v>
      </c>
      <c r="D10" s="155" t="s">
        <v>51</v>
      </c>
      <c r="E10" s="155" t="s">
        <v>77</v>
      </c>
      <c r="F10" s="157" t="s">
        <v>25</v>
      </c>
      <c r="G10" s="154" t="s">
        <v>197</v>
      </c>
      <c r="H10" s="156" t="s">
        <v>316</v>
      </c>
      <c r="I10" s="159" t="s">
        <v>198</v>
      </c>
      <c r="J10" s="154" t="s">
        <v>26</v>
      </c>
      <c r="K10" s="154" t="s">
        <v>27</v>
      </c>
      <c r="L10" s="154" t="s">
        <v>196</v>
      </c>
      <c r="M10" s="154" t="s">
        <v>68</v>
      </c>
      <c r="N10" s="175" t="s">
        <v>199</v>
      </c>
      <c r="O10" s="136">
        <v>7.4</v>
      </c>
      <c r="P10" s="136">
        <v>7.5</v>
      </c>
      <c r="Q10" s="136">
        <v>7.1</v>
      </c>
      <c r="R10" s="136">
        <v>6.8</v>
      </c>
      <c r="S10" s="136">
        <v>7.2</v>
      </c>
      <c r="T10" s="134"/>
      <c r="U10" s="137">
        <f>O10+P10+Q10+R10+S10</f>
        <v>36</v>
      </c>
      <c r="V10" s="138">
        <f>U10*2</f>
        <v>72</v>
      </c>
      <c r="W10" s="139"/>
    </row>
    <row r="11" spans="4:14" ht="30.75" customHeight="1">
      <c r="D11" s="141"/>
      <c r="E11" s="141"/>
      <c r="I11" s="142"/>
      <c r="J11" s="142"/>
      <c r="K11" s="142"/>
      <c r="L11" s="142"/>
      <c r="M11" s="142"/>
      <c r="N11" s="143"/>
    </row>
    <row r="12" spans="1:15" s="146" customFormat="1" ht="19.5">
      <c r="A12" s="80" t="s">
        <v>188</v>
      </c>
      <c r="B12" s="144"/>
      <c r="C12" s="144"/>
      <c r="D12" s="144"/>
      <c r="E12" s="145"/>
      <c r="F12" s="145"/>
      <c r="G12" s="261"/>
      <c r="H12" s="261"/>
      <c r="I12" s="261"/>
      <c r="J12" s="261"/>
      <c r="K12" s="261"/>
      <c r="L12" s="261"/>
      <c r="M12" s="261"/>
      <c r="N12" s="261"/>
      <c r="O12" s="261"/>
    </row>
    <row r="13" spans="1:15" ht="12.75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</row>
  </sheetData>
  <sheetProtection/>
  <mergeCells count="29">
    <mergeCell ref="A1:V1"/>
    <mergeCell ref="A3:V3"/>
    <mergeCell ref="A4:V4"/>
    <mergeCell ref="A5:V5"/>
    <mergeCell ref="A6:I6"/>
    <mergeCell ref="U6:V6"/>
    <mergeCell ref="A7:A8"/>
    <mergeCell ref="B7:B8"/>
    <mergeCell ref="C7:C8"/>
    <mergeCell ref="D7:D8"/>
    <mergeCell ref="E7:E8"/>
    <mergeCell ref="F7:F8"/>
    <mergeCell ref="R7:R8"/>
    <mergeCell ref="G7:G8"/>
    <mergeCell ref="H7:H8"/>
    <mergeCell ref="I7:I8"/>
    <mergeCell ref="J7:J8"/>
    <mergeCell ref="K7:K8"/>
    <mergeCell ref="L7:L8"/>
    <mergeCell ref="S7:S8"/>
    <mergeCell ref="T7:T8"/>
    <mergeCell ref="U7:U8"/>
    <mergeCell ref="V7:V8"/>
    <mergeCell ref="G12:O12"/>
    <mergeCell ref="M7:M8"/>
    <mergeCell ref="N7:N8"/>
    <mergeCell ref="O7:O8"/>
    <mergeCell ref="P7:P8"/>
    <mergeCell ref="Q7:Q8"/>
  </mergeCells>
  <printOptions/>
  <pageMargins left="0.25" right="0.25" top="0.75" bottom="0.75" header="0.3" footer="0.3"/>
  <pageSetup fitToHeight="0" fitToWidth="1" horizontalDpi="600" verticalDpi="6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3"/>
  <sheetViews>
    <sheetView view="pageBreakPreview" zoomScale="75" zoomScaleNormal="75" zoomScaleSheetLayoutView="75" zoomScalePageLayoutView="0" workbookViewId="0" topLeftCell="A4">
      <selection activeCell="G7" sqref="G7:L7"/>
    </sheetView>
  </sheetViews>
  <sheetFormatPr defaultColWidth="9.00390625" defaultRowHeight="12.75"/>
  <cols>
    <col min="1" max="1" width="4.625" style="51" customWidth="1"/>
    <col min="2" max="2" width="5.00390625" style="51" customWidth="1"/>
    <col min="3" max="3" width="12.875" style="51" hidden="1" customWidth="1"/>
    <col min="4" max="4" width="13.25390625" style="51" hidden="1" customWidth="1"/>
    <col min="5" max="5" width="11.125" style="51" customWidth="1"/>
    <col min="6" max="6" width="19.00390625" style="51" customWidth="1"/>
    <col min="7" max="7" width="5.125" style="51" customWidth="1"/>
    <col min="8" max="8" width="14.00390625" style="51" hidden="1" customWidth="1"/>
    <col min="9" max="9" width="16.25390625" style="51" customWidth="1"/>
    <col min="10" max="10" width="16.625" style="51" customWidth="1"/>
    <col min="11" max="11" width="11.75390625" style="51" customWidth="1"/>
    <col min="12" max="12" width="11.625" style="51" customWidth="1"/>
    <col min="13" max="13" width="7.125" style="51" customWidth="1"/>
    <col min="14" max="14" width="9.625" style="51" customWidth="1"/>
    <col min="15" max="15" width="12.625" style="51" customWidth="1"/>
    <col min="16" max="16" width="7.75390625" style="51" customWidth="1"/>
    <col min="17" max="17" width="8.875" style="51" customWidth="1"/>
    <col min="18" max="18" width="3.75390625" style="51" customWidth="1"/>
    <col min="19" max="19" width="7.625" style="51" customWidth="1"/>
    <col min="20" max="20" width="8.875" style="51" customWidth="1"/>
    <col min="21" max="21" width="3.75390625" style="51" customWidth="1"/>
    <col min="22" max="22" width="7.00390625" style="51" customWidth="1"/>
    <col min="23" max="23" width="9.375" style="51" customWidth="1"/>
    <col min="24" max="24" width="3.875" style="51" customWidth="1"/>
    <col min="25" max="25" width="7.75390625" style="51" customWidth="1"/>
    <col min="26" max="26" width="9.375" style="51" customWidth="1"/>
    <col min="27" max="27" width="3.875" style="51" customWidth="1"/>
    <col min="28" max="28" width="7.875" style="51" customWidth="1"/>
    <col min="29" max="29" width="8.875" style="51" customWidth="1"/>
    <col min="30" max="30" width="3.75390625" style="51" customWidth="1"/>
    <col min="31" max="31" width="5.75390625" style="51" customWidth="1"/>
    <col min="32" max="32" width="2.875" style="51" customWidth="1"/>
    <col min="33" max="33" width="6.25390625" style="51" customWidth="1"/>
    <col min="34" max="34" width="7.75390625" style="51" customWidth="1"/>
    <col min="35" max="35" width="11.875" style="51" customWidth="1"/>
    <col min="36" max="36" width="9.625" style="51" customWidth="1"/>
    <col min="37" max="37" width="28.25390625" style="54" customWidth="1"/>
    <col min="38" max="38" width="11.00390625" style="54" customWidth="1"/>
    <col min="39" max="16384" width="9.125" style="51" customWidth="1"/>
  </cols>
  <sheetData>
    <row r="1" spans="1:52" ht="29.25" customHeight="1">
      <c r="A1" s="263" t="s">
        <v>89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49"/>
      <c r="AL1" s="49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</row>
    <row r="2" spans="1:52" ht="34.5" customHeight="1">
      <c r="A2" s="284" t="s">
        <v>164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49"/>
      <c r="AL2" s="49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</row>
    <row r="3" spans="1:52" ht="8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49"/>
      <c r="AL3" s="49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</row>
    <row r="4" spans="1:38" s="53" customFormat="1" ht="24" customHeight="1">
      <c r="A4" s="273" t="s">
        <v>513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52"/>
      <c r="AL4" s="52"/>
    </row>
    <row r="5" spans="1:36" ht="18.75" customHeight="1">
      <c r="A5" s="274" t="s">
        <v>172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</row>
    <row r="6" spans="4:38" ht="21.75" customHeight="1">
      <c r="D6" s="55"/>
      <c r="F6" s="56" t="s">
        <v>173</v>
      </c>
      <c r="G6" s="275" t="s">
        <v>521</v>
      </c>
      <c r="H6" s="275"/>
      <c r="I6" s="275"/>
      <c r="J6" s="275"/>
      <c r="K6" s="275"/>
      <c r="L6" s="275"/>
      <c r="M6" s="275" t="s">
        <v>519</v>
      </c>
      <c r="N6" s="275"/>
      <c r="O6" s="275"/>
      <c r="P6" s="275"/>
      <c r="Q6" s="275"/>
      <c r="R6" s="275"/>
      <c r="AL6" s="57"/>
    </row>
    <row r="7" spans="1:38" s="59" customFormat="1" ht="20.25" customHeight="1">
      <c r="A7" s="58"/>
      <c r="D7" s="55"/>
      <c r="F7" s="55"/>
      <c r="G7" s="275" t="s">
        <v>520</v>
      </c>
      <c r="H7" s="275"/>
      <c r="I7" s="275"/>
      <c r="J7" s="275"/>
      <c r="K7" s="275"/>
      <c r="L7" s="275"/>
      <c r="M7" s="275" t="s">
        <v>522</v>
      </c>
      <c r="N7" s="275"/>
      <c r="O7" s="275"/>
      <c r="P7" s="275"/>
      <c r="Q7" s="275"/>
      <c r="R7" s="275"/>
      <c r="S7" s="183"/>
      <c r="T7" s="183"/>
      <c r="U7" s="183"/>
      <c r="V7" s="183"/>
      <c r="W7" s="148"/>
      <c r="X7" s="148"/>
      <c r="Y7" s="183"/>
      <c r="Z7" s="148"/>
      <c r="AA7" s="148"/>
      <c r="AB7" s="183"/>
      <c r="AC7" s="183"/>
      <c r="AD7" s="183"/>
      <c r="AE7" s="148"/>
      <c r="AF7" s="148"/>
      <c r="AG7" s="148"/>
      <c r="AH7" s="148"/>
      <c r="AK7" s="62"/>
      <c r="AL7" s="57"/>
    </row>
    <row r="8" spans="7:38" s="59" customFormat="1" ht="20.25" customHeight="1">
      <c r="G8" s="275"/>
      <c r="H8" s="275"/>
      <c r="I8" s="275"/>
      <c r="J8" s="275"/>
      <c r="K8" s="275"/>
      <c r="L8" s="275"/>
      <c r="M8" s="275" t="s">
        <v>523</v>
      </c>
      <c r="N8" s="275"/>
      <c r="O8" s="275"/>
      <c r="P8" s="275"/>
      <c r="Q8" s="275"/>
      <c r="R8" s="275"/>
      <c r="S8" s="183"/>
      <c r="T8" s="183"/>
      <c r="U8" s="183"/>
      <c r="V8" s="183"/>
      <c r="W8" s="148"/>
      <c r="X8" s="148"/>
      <c r="Y8" s="183"/>
      <c r="Z8" s="148"/>
      <c r="AA8" s="148"/>
      <c r="AB8" s="183"/>
      <c r="AC8" s="183"/>
      <c r="AD8" s="183"/>
      <c r="AE8" s="148"/>
      <c r="AF8" s="148"/>
      <c r="AG8" s="148"/>
      <c r="AH8" s="148"/>
      <c r="AK8" s="54"/>
      <c r="AL8" s="57"/>
    </row>
    <row r="9" spans="1:38" s="68" customFormat="1" ht="15" customHeight="1">
      <c r="A9" s="16" t="s">
        <v>7</v>
      </c>
      <c r="B9" s="64"/>
      <c r="C9" s="64"/>
      <c r="D9" s="64"/>
      <c r="E9" s="64"/>
      <c r="F9" s="64"/>
      <c r="G9" s="65"/>
      <c r="H9" s="66"/>
      <c r="I9" s="67"/>
      <c r="J9" s="67"/>
      <c r="K9" s="65"/>
      <c r="L9" s="65"/>
      <c r="N9" s="65"/>
      <c r="O9" s="150"/>
      <c r="P9" s="65"/>
      <c r="Q9" s="65"/>
      <c r="R9" s="65"/>
      <c r="S9" s="65"/>
      <c r="T9" s="65"/>
      <c r="U9" s="65"/>
      <c r="V9" s="65"/>
      <c r="W9" s="65"/>
      <c r="Y9" s="65"/>
      <c r="Z9" s="65"/>
      <c r="AB9" s="65"/>
      <c r="AC9" s="65"/>
      <c r="AD9" s="65"/>
      <c r="AE9" s="77"/>
      <c r="AF9" s="77"/>
      <c r="AG9" s="77"/>
      <c r="AH9" s="148"/>
      <c r="AI9" s="276" t="s">
        <v>515</v>
      </c>
      <c r="AJ9" s="276"/>
      <c r="AK9" s="6"/>
      <c r="AL9" s="57"/>
    </row>
    <row r="10" spans="1:38" ht="24.75" customHeight="1">
      <c r="A10" s="259" t="s">
        <v>514</v>
      </c>
      <c r="B10" s="259" t="s">
        <v>9</v>
      </c>
      <c r="C10" s="262" t="s">
        <v>502</v>
      </c>
      <c r="D10" s="259" t="s">
        <v>11</v>
      </c>
      <c r="E10" s="259" t="s">
        <v>12</v>
      </c>
      <c r="F10" s="258" t="s">
        <v>13</v>
      </c>
      <c r="G10" s="259" t="s">
        <v>14</v>
      </c>
      <c r="H10" s="259" t="s">
        <v>15</v>
      </c>
      <c r="I10" s="258" t="s">
        <v>174</v>
      </c>
      <c r="J10" s="258" t="s">
        <v>17</v>
      </c>
      <c r="K10" s="258" t="s">
        <v>18</v>
      </c>
      <c r="L10" s="258" t="s">
        <v>19</v>
      </c>
      <c r="M10" s="258" t="s">
        <v>20</v>
      </c>
      <c r="N10" s="262" t="s">
        <v>21</v>
      </c>
      <c r="O10" s="258" t="s">
        <v>169</v>
      </c>
      <c r="P10" s="279" t="s">
        <v>175</v>
      </c>
      <c r="Q10" s="279"/>
      <c r="R10" s="279"/>
      <c r="S10" s="279" t="s">
        <v>176</v>
      </c>
      <c r="T10" s="279"/>
      <c r="U10" s="279"/>
      <c r="V10" s="262" t="s">
        <v>177</v>
      </c>
      <c r="W10" s="262"/>
      <c r="X10" s="262"/>
      <c r="Y10" s="279" t="s">
        <v>178</v>
      </c>
      <c r="Z10" s="279"/>
      <c r="AA10" s="279"/>
      <c r="AB10" s="279" t="s">
        <v>179</v>
      </c>
      <c r="AC10" s="279"/>
      <c r="AD10" s="279"/>
      <c r="AE10" s="278" t="s">
        <v>180</v>
      </c>
      <c r="AF10" s="278" t="s">
        <v>181</v>
      </c>
      <c r="AG10" s="278" t="s">
        <v>182</v>
      </c>
      <c r="AH10" s="282" t="s">
        <v>183</v>
      </c>
      <c r="AI10" s="277" t="s">
        <v>184</v>
      </c>
      <c r="AJ10" s="278" t="s">
        <v>190</v>
      </c>
      <c r="AL10" s="57"/>
    </row>
    <row r="11" spans="1:38" ht="48" customHeight="1">
      <c r="A11" s="259"/>
      <c r="B11" s="259"/>
      <c r="C11" s="262"/>
      <c r="D11" s="259"/>
      <c r="E11" s="259"/>
      <c r="F11" s="258"/>
      <c r="G11" s="259"/>
      <c r="H11" s="259"/>
      <c r="I11" s="262"/>
      <c r="J11" s="258"/>
      <c r="K11" s="258"/>
      <c r="L11" s="258"/>
      <c r="M11" s="258"/>
      <c r="N11" s="262"/>
      <c r="O11" s="258"/>
      <c r="P11" s="182" t="s">
        <v>185</v>
      </c>
      <c r="Q11" s="182" t="s">
        <v>186</v>
      </c>
      <c r="R11" s="181" t="s">
        <v>187</v>
      </c>
      <c r="S11" s="182" t="s">
        <v>185</v>
      </c>
      <c r="T11" s="182" t="s">
        <v>186</v>
      </c>
      <c r="U11" s="181" t="s">
        <v>187</v>
      </c>
      <c r="V11" s="182" t="s">
        <v>185</v>
      </c>
      <c r="W11" s="182" t="s">
        <v>186</v>
      </c>
      <c r="X11" s="181" t="s">
        <v>187</v>
      </c>
      <c r="Y11" s="182" t="s">
        <v>185</v>
      </c>
      <c r="Z11" s="182" t="s">
        <v>186</v>
      </c>
      <c r="AA11" s="181" t="s">
        <v>187</v>
      </c>
      <c r="AB11" s="182" t="s">
        <v>185</v>
      </c>
      <c r="AC11" s="182" t="s">
        <v>186</v>
      </c>
      <c r="AD11" s="181" t="s">
        <v>187</v>
      </c>
      <c r="AE11" s="278"/>
      <c r="AF11" s="278"/>
      <c r="AG11" s="278"/>
      <c r="AH11" s="283"/>
      <c r="AI11" s="277"/>
      <c r="AJ11" s="278"/>
      <c r="AL11" s="57"/>
    </row>
    <row r="12" spans="1:38" s="70" customFormat="1" ht="33.75" customHeight="1">
      <c r="A12" s="151">
        <v>1</v>
      </c>
      <c r="B12" s="157">
        <v>306</v>
      </c>
      <c r="C12" s="157"/>
      <c r="D12" s="173">
        <v>10117755</v>
      </c>
      <c r="E12" s="174" t="s">
        <v>395</v>
      </c>
      <c r="F12" s="169" t="s">
        <v>396</v>
      </c>
      <c r="G12" s="173" t="s">
        <v>25</v>
      </c>
      <c r="H12" s="225" t="s">
        <v>254</v>
      </c>
      <c r="I12" s="226" t="s">
        <v>397</v>
      </c>
      <c r="J12" s="175" t="s">
        <v>255</v>
      </c>
      <c r="K12" s="160" t="s">
        <v>33</v>
      </c>
      <c r="L12" s="160" t="s">
        <v>211</v>
      </c>
      <c r="M12" s="160" t="s">
        <v>38</v>
      </c>
      <c r="N12" s="154" t="s">
        <v>68</v>
      </c>
      <c r="O12" s="175" t="s">
        <v>104</v>
      </c>
      <c r="P12" s="162">
        <v>257</v>
      </c>
      <c r="Q12" s="221">
        <f aca="true" t="shared" si="0" ref="Q12:Q27">ROUND(P12/3.7,3)</f>
        <v>69.459</v>
      </c>
      <c r="R12" s="164">
        <f aca="true" t="shared" si="1" ref="R12:R27">RANK(Q12,Q$12:Q$27,0)</f>
        <v>1</v>
      </c>
      <c r="S12" s="165">
        <v>258</v>
      </c>
      <c r="T12" s="221">
        <f aca="true" t="shared" si="2" ref="T12:T27">ROUND(S12/3.7,3)</f>
        <v>69.73</v>
      </c>
      <c r="U12" s="164">
        <f aca="true" t="shared" si="3" ref="U12:U27">RANK(T12,T$12:T$27,0)</f>
        <v>1</v>
      </c>
      <c r="V12" s="165">
        <v>270</v>
      </c>
      <c r="W12" s="221">
        <f aca="true" t="shared" si="4" ref="W12:W27">ROUND(V12/3.7,3)</f>
        <v>72.973</v>
      </c>
      <c r="X12" s="164">
        <f aca="true" t="shared" si="5" ref="X12:X27">RANK(W12,W$12:W$27,0)</f>
        <v>1</v>
      </c>
      <c r="Y12" s="165">
        <v>263</v>
      </c>
      <c r="Z12" s="221">
        <f aca="true" t="shared" si="6" ref="Z12:Z27">ROUND(Y12/3.7,3)</f>
        <v>71.081</v>
      </c>
      <c r="AA12" s="164">
        <f aca="true" t="shared" si="7" ref="AA12:AA27">RANK(Z12,Z$12:Z$27,0)</f>
        <v>1</v>
      </c>
      <c r="AB12" s="165">
        <v>262</v>
      </c>
      <c r="AC12" s="221">
        <f aca="true" t="shared" si="8" ref="AC12:AC27">ROUND(AB12/3.7,3)</f>
        <v>70.811</v>
      </c>
      <c r="AD12" s="164">
        <f aca="true" t="shared" si="9" ref="AD12:AD27">RANK(AC12,AC$12:AC$27,0)</f>
        <v>1</v>
      </c>
      <c r="AE12" s="166"/>
      <c r="AF12" s="166"/>
      <c r="AG12" s="166"/>
      <c r="AH12" s="227">
        <f>(S12+V12+Y12+P12+AB12)/5</f>
        <v>262</v>
      </c>
      <c r="AI12" s="221">
        <f aca="true" t="shared" si="10" ref="AI12:AI27">ROUND(((S12+V12+Y12+P12+AB12)/3.7/5)-IF($AE12=1,0.5,IF($AE12=2,1.5,0)),3)</f>
        <v>70.811</v>
      </c>
      <c r="AJ12" s="166">
        <v>10000</v>
      </c>
      <c r="AK12" s="28"/>
      <c r="AL12" s="69"/>
    </row>
    <row r="13" spans="1:38" s="70" customFormat="1" ht="33.75" customHeight="1">
      <c r="A13" s="151">
        <v>2</v>
      </c>
      <c r="B13" s="157">
        <v>304</v>
      </c>
      <c r="C13" s="157"/>
      <c r="D13" s="223" t="s">
        <v>94</v>
      </c>
      <c r="E13" s="155" t="s">
        <v>95</v>
      </c>
      <c r="F13" s="156" t="s">
        <v>96</v>
      </c>
      <c r="G13" s="157" t="s">
        <v>25</v>
      </c>
      <c r="H13" s="154" t="s">
        <v>365</v>
      </c>
      <c r="I13" s="156" t="s">
        <v>366</v>
      </c>
      <c r="J13" s="168" t="s">
        <v>367</v>
      </c>
      <c r="K13" s="160" t="s">
        <v>296</v>
      </c>
      <c r="L13" s="160" t="s">
        <v>42</v>
      </c>
      <c r="M13" s="154" t="s">
        <v>229</v>
      </c>
      <c r="N13" s="160" t="s">
        <v>39</v>
      </c>
      <c r="O13" s="168" t="s">
        <v>282</v>
      </c>
      <c r="P13" s="162">
        <v>256</v>
      </c>
      <c r="Q13" s="221">
        <f t="shared" si="0"/>
        <v>69.189</v>
      </c>
      <c r="R13" s="164">
        <f t="shared" si="1"/>
        <v>2</v>
      </c>
      <c r="S13" s="162">
        <v>255.5</v>
      </c>
      <c r="T13" s="221">
        <f t="shared" si="2"/>
        <v>69.054</v>
      </c>
      <c r="U13" s="164">
        <f t="shared" si="3"/>
        <v>2</v>
      </c>
      <c r="V13" s="162">
        <v>270</v>
      </c>
      <c r="W13" s="221">
        <f t="shared" si="4"/>
        <v>72.973</v>
      </c>
      <c r="X13" s="164">
        <f t="shared" si="5"/>
        <v>1</v>
      </c>
      <c r="Y13" s="162">
        <v>258.5</v>
      </c>
      <c r="Z13" s="221">
        <f t="shared" si="6"/>
        <v>69.865</v>
      </c>
      <c r="AA13" s="164">
        <f t="shared" si="7"/>
        <v>2</v>
      </c>
      <c r="AB13" s="162">
        <v>248.5</v>
      </c>
      <c r="AC13" s="221">
        <f t="shared" si="8"/>
        <v>67.162</v>
      </c>
      <c r="AD13" s="164">
        <f t="shared" si="9"/>
        <v>4</v>
      </c>
      <c r="AE13" s="222"/>
      <c r="AF13" s="222"/>
      <c r="AG13" s="222"/>
      <c r="AH13" s="227">
        <f aca="true" t="shared" si="11" ref="AH13:AH27">(S13+V13+Y13+P13+AB13)/5</f>
        <v>257.7</v>
      </c>
      <c r="AI13" s="221">
        <f t="shared" si="10"/>
        <v>69.649</v>
      </c>
      <c r="AJ13" s="222">
        <v>8000</v>
      </c>
      <c r="AK13" s="28"/>
      <c r="AL13" s="69"/>
    </row>
    <row r="14" spans="1:38" s="70" customFormat="1" ht="33.75" customHeight="1">
      <c r="A14" s="151">
        <v>3</v>
      </c>
      <c r="B14" s="157">
        <v>312</v>
      </c>
      <c r="C14" s="157"/>
      <c r="D14" s="173">
        <v>10117860</v>
      </c>
      <c r="E14" s="174" t="s">
        <v>409</v>
      </c>
      <c r="F14" s="174" t="s">
        <v>446</v>
      </c>
      <c r="G14" s="173" t="s">
        <v>214</v>
      </c>
      <c r="H14" s="160" t="s">
        <v>247</v>
      </c>
      <c r="I14" s="169" t="s">
        <v>516</v>
      </c>
      <c r="J14" s="220" t="s">
        <v>248</v>
      </c>
      <c r="K14" s="160" t="s">
        <v>203</v>
      </c>
      <c r="L14" s="160" t="s">
        <v>150</v>
      </c>
      <c r="M14" s="160" t="s">
        <v>38</v>
      </c>
      <c r="N14" s="171" t="s">
        <v>208</v>
      </c>
      <c r="O14" s="175" t="s">
        <v>249</v>
      </c>
      <c r="P14" s="162">
        <v>252</v>
      </c>
      <c r="Q14" s="221">
        <f t="shared" si="0"/>
        <v>68.108</v>
      </c>
      <c r="R14" s="164">
        <f t="shared" si="1"/>
        <v>3</v>
      </c>
      <c r="S14" s="162">
        <v>251.5</v>
      </c>
      <c r="T14" s="221">
        <f t="shared" si="2"/>
        <v>67.973</v>
      </c>
      <c r="U14" s="164">
        <f t="shared" si="3"/>
        <v>3</v>
      </c>
      <c r="V14" s="162">
        <v>260.5</v>
      </c>
      <c r="W14" s="221">
        <f t="shared" si="4"/>
        <v>70.405</v>
      </c>
      <c r="X14" s="164">
        <f t="shared" si="5"/>
        <v>3</v>
      </c>
      <c r="Y14" s="162">
        <v>253.5</v>
      </c>
      <c r="Z14" s="221">
        <f t="shared" si="6"/>
        <v>68.514</v>
      </c>
      <c r="AA14" s="164">
        <f t="shared" si="7"/>
        <v>4</v>
      </c>
      <c r="AB14" s="162">
        <v>257.5</v>
      </c>
      <c r="AC14" s="221">
        <f t="shared" si="8"/>
        <v>69.595</v>
      </c>
      <c r="AD14" s="164">
        <f t="shared" si="9"/>
        <v>2</v>
      </c>
      <c r="AE14" s="222"/>
      <c r="AF14" s="222"/>
      <c r="AG14" s="222"/>
      <c r="AH14" s="227">
        <f t="shared" si="11"/>
        <v>255</v>
      </c>
      <c r="AI14" s="221">
        <f t="shared" si="10"/>
        <v>68.919</v>
      </c>
      <c r="AJ14" s="222">
        <v>6000</v>
      </c>
      <c r="AK14" s="28"/>
      <c r="AL14" s="69"/>
    </row>
    <row r="15" spans="1:38" s="70" customFormat="1" ht="33.75" customHeight="1">
      <c r="A15" s="151">
        <v>4</v>
      </c>
      <c r="B15" s="157">
        <v>318</v>
      </c>
      <c r="C15" s="157"/>
      <c r="D15" s="154">
        <v>10080582</v>
      </c>
      <c r="E15" s="155" t="s">
        <v>51</v>
      </c>
      <c r="F15" s="155" t="s">
        <v>77</v>
      </c>
      <c r="G15" s="157" t="s">
        <v>25</v>
      </c>
      <c r="H15" s="157" t="s">
        <v>250</v>
      </c>
      <c r="I15" s="168" t="s">
        <v>376</v>
      </c>
      <c r="J15" s="168" t="s">
        <v>313</v>
      </c>
      <c r="K15" s="154" t="s">
        <v>48</v>
      </c>
      <c r="L15" s="171" t="s">
        <v>149</v>
      </c>
      <c r="M15" s="154" t="s">
        <v>113</v>
      </c>
      <c r="N15" s="154" t="s">
        <v>35</v>
      </c>
      <c r="O15" s="168" t="s">
        <v>314</v>
      </c>
      <c r="P15" s="162">
        <v>250.5</v>
      </c>
      <c r="Q15" s="221">
        <f t="shared" si="0"/>
        <v>67.703</v>
      </c>
      <c r="R15" s="164">
        <f t="shared" si="1"/>
        <v>4</v>
      </c>
      <c r="S15" s="162">
        <v>248</v>
      </c>
      <c r="T15" s="221">
        <f t="shared" si="2"/>
        <v>67.027</v>
      </c>
      <c r="U15" s="164">
        <f t="shared" si="3"/>
        <v>4</v>
      </c>
      <c r="V15" s="162">
        <v>255.5</v>
      </c>
      <c r="W15" s="221">
        <f t="shared" si="4"/>
        <v>69.054</v>
      </c>
      <c r="X15" s="164">
        <f t="shared" si="5"/>
        <v>4</v>
      </c>
      <c r="Y15" s="162">
        <v>256.5</v>
      </c>
      <c r="Z15" s="221">
        <f t="shared" si="6"/>
        <v>69.324</v>
      </c>
      <c r="AA15" s="164">
        <f t="shared" si="7"/>
        <v>3</v>
      </c>
      <c r="AB15" s="162">
        <v>246</v>
      </c>
      <c r="AC15" s="221">
        <f t="shared" si="8"/>
        <v>66.486</v>
      </c>
      <c r="AD15" s="164">
        <f t="shared" si="9"/>
        <v>7</v>
      </c>
      <c r="AE15" s="222"/>
      <c r="AF15" s="222"/>
      <c r="AG15" s="222"/>
      <c r="AH15" s="227">
        <f t="shared" si="11"/>
        <v>251.3</v>
      </c>
      <c r="AI15" s="221">
        <f t="shared" si="10"/>
        <v>67.919</v>
      </c>
      <c r="AJ15" s="222">
        <v>4000</v>
      </c>
      <c r="AK15" s="28"/>
      <c r="AL15" s="69"/>
    </row>
    <row r="16" spans="1:38" s="70" customFormat="1" ht="33.75" customHeight="1">
      <c r="A16" s="151">
        <v>5</v>
      </c>
      <c r="B16" s="157">
        <v>314</v>
      </c>
      <c r="C16" s="157"/>
      <c r="D16" s="173">
        <v>10117860</v>
      </c>
      <c r="E16" s="174" t="s">
        <v>409</v>
      </c>
      <c r="F16" s="174" t="s">
        <v>446</v>
      </c>
      <c r="G16" s="157" t="s">
        <v>214</v>
      </c>
      <c r="H16" s="160" t="s">
        <v>256</v>
      </c>
      <c r="I16" s="169" t="s">
        <v>429</v>
      </c>
      <c r="J16" s="220" t="s">
        <v>248</v>
      </c>
      <c r="K16" s="160" t="s">
        <v>203</v>
      </c>
      <c r="L16" s="160" t="s">
        <v>150</v>
      </c>
      <c r="M16" s="160" t="s">
        <v>229</v>
      </c>
      <c r="N16" s="171" t="s">
        <v>208</v>
      </c>
      <c r="O16" s="175" t="s">
        <v>257</v>
      </c>
      <c r="P16" s="162">
        <v>242</v>
      </c>
      <c r="Q16" s="221">
        <f t="shared" si="0"/>
        <v>65.405</v>
      </c>
      <c r="R16" s="164">
        <f t="shared" si="1"/>
        <v>6</v>
      </c>
      <c r="S16" s="162">
        <v>246.5</v>
      </c>
      <c r="T16" s="221">
        <f t="shared" si="2"/>
        <v>66.622</v>
      </c>
      <c r="U16" s="164">
        <f t="shared" si="3"/>
        <v>5</v>
      </c>
      <c r="V16" s="162">
        <v>250</v>
      </c>
      <c r="W16" s="221">
        <f t="shared" si="4"/>
        <v>67.568</v>
      </c>
      <c r="X16" s="164">
        <f t="shared" si="5"/>
        <v>6</v>
      </c>
      <c r="Y16" s="162">
        <v>251.5</v>
      </c>
      <c r="Z16" s="221">
        <f t="shared" si="6"/>
        <v>67.973</v>
      </c>
      <c r="AA16" s="164">
        <f t="shared" si="7"/>
        <v>5</v>
      </c>
      <c r="AB16" s="162">
        <v>246.5</v>
      </c>
      <c r="AC16" s="221">
        <f t="shared" si="8"/>
        <v>66.622</v>
      </c>
      <c r="AD16" s="164">
        <f t="shared" si="9"/>
        <v>5</v>
      </c>
      <c r="AE16" s="222"/>
      <c r="AF16" s="222"/>
      <c r="AG16" s="222"/>
      <c r="AH16" s="227">
        <f t="shared" si="11"/>
        <v>247.3</v>
      </c>
      <c r="AI16" s="221">
        <f t="shared" si="10"/>
        <v>66.838</v>
      </c>
      <c r="AJ16" s="222">
        <v>2000</v>
      </c>
      <c r="AK16" s="28"/>
      <c r="AL16" s="69"/>
    </row>
    <row r="17" spans="1:39" s="70" customFormat="1" ht="33.75" customHeight="1">
      <c r="A17" s="151">
        <v>6</v>
      </c>
      <c r="B17" s="157">
        <v>317</v>
      </c>
      <c r="C17" s="157"/>
      <c r="D17" s="173">
        <v>10102021</v>
      </c>
      <c r="E17" s="174" t="s">
        <v>406</v>
      </c>
      <c r="F17" s="174" t="s">
        <v>445</v>
      </c>
      <c r="G17" s="157" t="s">
        <v>214</v>
      </c>
      <c r="H17" s="173" t="s">
        <v>298</v>
      </c>
      <c r="I17" s="169" t="s">
        <v>407</v>
      </c>
      <c r="J17" s="220" t="s">
        <v>299</v>
      </c>
      <c r="K17" s="160" t="s">
        <v>300</v>
      </c>
      <c r="L17" s="160" t="s">
        <v>150</v>
      </c>
      <c r="M17" s="160" t="s">
        <v>270</v>
      </c>
      <c r="N17" s="171" t="s">
        <v>208</v>
      </c>
      <c r="O17" s="175" t="s">
        <v>301</v>
      </c>
      <c r="P17" s="162">
        <v>247</v>
      </c>
      <c r="Q17" s="221">
        <f t="shared" si="0"/>
        <v>66.757</v>
      </c>
      <c r="R17" s="164">
        <f t="shared" si="1"/>
        <v>5</v>
      </c>
      <c r="S17" s="162">
        <v>246.5</v>
      </c>
      <c r="T17" s="221">
        <f t="shared" si="2"/>
        <v>66.622</v>
      </c>
      <c r="U17" s="164">
        <f t="shared" si="3"/>
        <v>5</v>
      </c>
      <c r="V17" s="162">
        <v>250.5</v>
      </c>
      <c r="W17" s="221">
        <f t="shared" si="4"/>
        <v>67.703</v>
      </c>
      <c r="X17" s="164">
        <f t="shared" si="5"/>
        <v>5</v>
      </c>
      <c r="Y17" s="162">
        <v>243.5</v>
      </c>
      <c r="Z17" s="221">
        <f t="shared" si="6"/>
        <v>65.811</v>
      </c>
      <c r="AA17" s="164">
        <f t="shared" si="7"/>
        <v>6</v>
      </c>
      <c r="AB17" s="162">
        <v>245</v>
      </c>
      <c r="AC17" s="221">
        <f t="shared" si="8"/>
        <v>66.216</v>
      </c>
      <c r="AD17" s="164">
        <f t="shared" si="9"/>
        <v>8</v>
      </c>
      <c r="AE17" s="222"/>
      <c r="AF17" s="222"/>
      <c r="AG17" s="222"/>
      <c r="AH17" s="227">
        <f t="shared" si="11"/>
        <v>246.5</v>
      </c>
      <c r="AI17" s="221">
        <f t="shared" si="10"/>
        <v>66.622</v>
      </c>
      <c r="AJ17" s="222"/>
      <c r="AK17" s="71"/>
      <c r="AL17" s="69"/>
      <c r="AM17" s="9"/>
    </row>
    <row r="18" spans="1:38" s="70" customFormat="1" ht="33.75" customHeight="1">
      <c r="A18" s="151">
        <v>7</v>
      </c>
      <c r="B18" s="157">
        <v>300</v>
      </c>
      <c r="C18" s="157"/>
      <c r="D18" s="173" t="s">
        <v>293</v>
      </c>
      <c r="E18" s="175" t="s">
        <v>384</v>
      </c>
      <c r="F18" s="170" t="s">
        <v>448</v>
      </c>
      <c r="G18" s="173" t="s">
        <v>25</v>
      </c>
      <c r="H18" s="160" t="s">
        <v>294</v>
      </c>
      <c r="I18" s="169" t="s">
        <v>385</v>
      </c>
      <c r="J18" s="175" t="s">
        <v>295</v>
      </c>
      <c r="K18" s="160" t="s">
        <v>296</v>
      </c>
      <c r="L18" s="160" t="s">
        <v>42</v>
      </c>
      <c r="M18" s="160" t="s">
        <v>116</v>
      </c>
      <c r="N18" s="160" t="s">
        <v>215</v>
      </c>
      <c r="O18" s="175" t="s">
        <v>297</v>
      </c>
      <c r="P18" s="162">
        <v>240.5</v>
      </c>
      <c r="Q18" s="221">
        <f t="shared" si="0"/>
        <v>65</v>
      </c>
      <c r="R18" s="164">
        <f t="shared" si="1"/>
        <v>8</v>
      </c>
      <c r="S18" s="162">
        <v>243.5</v>
      </c>
      <c r="T18" s="221">
        <f t="shared" si="2"/>
        <v>65.811</v>
      </c>
      <c r="U18" s="164">
        <f t="shared" si="3"/>
        <v>8</v>
      </c>
      <c r="V18" s="162">
        <v>245.5</v>
      </c>
      <c r="W18" s="221">
        <f t="shared" si="4"/>
        <v>66.351</v>
      </c>
      <c r="X18" s="164">
        <f t="shared" si="5"/>
        <v>7</v>
      </c>
      <c r="Y18" s="162">
        <v>241</v>
      </c>
      <c r="Z18" s="221">
        <f t="shared" si="6"/>
        <v>65.135</v>
      </c>
      <c r="AA18" s="164">
        <f t="shared" si="7"/>
        <v>8</v>
      </c>
      <c r="AB18" s="162">
        <v>251</v>
      </c>
      <c r="AC18" s="221">
        <f t="shared" si="8"/>
        <v>67.838</v>
      </c>
      <c r="AD18" s="164">
        <f t="shared" si="9"/>
        <v>3</v>
      </c>
      <c r="AE18" s="222"/>
      <c r="AF18" s="222">
        <v>1</v>
      </c>
      <c r="AG18" s="222"/>
      <c r="AH18" s="227">
        <f t="shared" si="11"/>
        <v>244.3</v>
      </c>
      <c r="AI18" s="221">
        <f t="shared" si="10"/>
        <v>66.027</v>
      </c>
      <c r="AJ18" s="222"/>
      <c r="AK18" s="28"/>
      <c r="AL18" s="69"/>
    </row>
    <row r="19" spans="1:38" s="70" customFormat="1" ht="33.75" customHeight="1">
      <c r="A19" s="151">
        <v>8</v>
      </c>
      <c r="B19" s="157">
        <v>311</v>
      </c>
      <c r="C19" s="157"/>
      <c r="D19" s="154">
        <v>10080896</v>
      </c>
      <c r="E19" s="155" t="s">
        <v>400</v>
      </c>
      <c r="F19" s="155" t="s">
        <v>444</v>
      </c>
      <c r="G19" s="157" t="s">
        <v>214</v>
      </c>
      <c r="H19" s="157" t="s">
        <v>403</v>
      </c>
      <c r="I19" s="168" t="s">
        <v>404</v>
      </c>
      <c r="J19" s="220" t="s">
        <v>248</v>
      </c>
      <c r="K19" s="154" t="s">
        <v>70</v>
      </c>
      <c r="L19" s="154" t="s">
        <v>88</v>
      </c>
      <c r="M19" s="154" t="s">
        <v>151</v>
      </c>
      <c r="N19" s="154" t="s">
        <v>35</v>
      </c>
      <c r="O19" s="168" t="s">
        <v>226</v>
      </c>
      <c r="P19" s="162">
        <v>241</v>
      </c>
      <c r="Q19" s="221">
        <f t="shared" si="0"/>
        <v>65.135</v>
      </c>
      <c r="R19" s="164">
        <f t="shared" si="1"/>
        <v>7</v>
      </c>
      <c r="S19" s="162">
        <v>245</v>
      </c>
      <c r="T19" s="221">
        <f t="shared" si="2"/>
        <v>66.216</v>
      </c>
      <c r="U19" s="164">
        <f t="shared" si="3"/>
        <v>7</v>
      </c>
      <c r="V19" s="162">
        <v>243</v>
      </c>
      <c r="W19" s="221">
        <f t="shared" si="4"/>
        <v>65.676</v>
      </c>
      <c r="X19" s="164">
        <f t="shared" si="5"/>
        <v>8</v>
      </c>
      <c r="Y19" s="162">
        <v>243</v>
      </c>
      <c r="Z19" s="221">
        <f t="shared" si="6"/>
        <v>65.676</v>
      </c>
      <c r="AA19" s="164">
        <f t="shared" si="7"/>
        <v>7</v>
      </c>
      <c r="AB19" s="162">
        <v>246.5</v>
      </c>
      <c r="AC19" s="221">
        <f t="shared" si="8"/>
        <v>66.622</v>
      </c>
      <c r="AD19" s="164">
        <f t="shared" si="9"/>
        <v>5</v>
      </c>
      <c r="AE19" s="222"/>
      <c r="AF19" s="222"/>
      <c r="AG19" s="222"/>
      <c r="AH19" s="227">
        <f t="shared" si="11"/>
        <v>243.7</v>
      </c>
      <c r="AI19" s="221">
        <f t="shared" si="10"/>
        <v>65.865</v>
      </c>
      <c r="AJ19" s="222"/>
      <c r="AK19" s="28"/>
      <c r="AL19" s="72"/>
    </row>
    <row r="20" spans="1:38" s="70" customFormat="1" ht="33.75" customHeight="1">
      <c r="A20" s="151">
        <v>9</v>
      </c>
      <c r="B20" s="157">
        <v>310</v>
      </c>
      <c r="C20" s="157"/>
      <c r="D20" s="173">
        <v>10127835</v>
      </c>
      <c r="E20" s="174" t="s">
        <v>24</v>
      </c>
      <c r="F20" s="174" t="s">
        <v>379</v>
      </c>
      <c r="G20" s="173" t="s">
        <v>25</v>
      </c>
      <c r="H20" s="160" t="s">
        <v>251</v>
      </c>
      <c r="I20" s="169" t="s">
        <v>380</v>
      </c>
      <c r="J20" s="170" t="s">
        <v>252</v>
      </c>
      <c r="K20" s="160" t="s">
        <v>348</v>
      </c>
      <c r="L20" s="160" t="s">
        <v>154</v>
      </c>
      <c r="M20" s="160" t="s">
        <v>34</v>
      </c>
      <c r="N20" s="160" t="s">
        <v>39</v>
      </c>
      <c r="O20" s="175" t="s">
        <v>253</v>
      </c>
      <c r="P20" s="162">
        <v>237.5</v>
      </c>
      <c r="Q20" s="221">
        <f t="shared" si="0"/>
        <v>64.189</v>
      </c>
      <c r="R20" s="164">
        <f t="shared" si="1"/>
        <v>10</v>
      </c>
      <c r="S20" s="162">
        <v>227.5</v>
      </c>
      <c r="T20" s="221">
        <f t="shared" si="2"/>
        <v>61.486</v>
      </c>
      <c r="U20" s="164">
        <f t="shared" si="3"/>
        <v>11</v>
      </c>
      <c r="V20" s="162">
        <v>240.5</v>
      </c>
      <c r="W20" s="221">
        <f t="shared" si="4"/>
        <v>65</v>
      </c>
      <c r="X20" s="164">
        <f t="shared" si="5"/>
        <v>9</v>
      </c>
      <c r="Y20" s="162">
        <v>235</v>
      </c>
      <c r="Z20" s="221">
        <f t="shared" si="6"/>
        <v>63.514</v>
      </c>
      <c r="AA20" s="164">
        <f t="shared" si="7"/>
        <v>9</v>
      </c>
      <c r="AB20" s="162">
        <v>244.5</v>
      </c>
      <c r="AC20" s="221">
        <f t="shared" si="8"/>
        <v>66.081</v>
      </c>
      <c r="AD20" s="164">
        <f t="shared" si="9"/>
        <v>9</v>
      </c>
      <c r="AE20" s="222"/>
      <c r="AF20" s="222"/>
      <c r="AG20" s="222"/>
      <c r="AH20" s="227">
        <f t="shared" si="11"/>
        <v>237</v>
      </c>
      <c r="AI20" s="221">
        <f t="shared" si="10"/>
        <v>64.054</v>
      </c>
      <c r="AJ20" s="222"/>
      <c r="AK20" s="28"/>
      <c r="AL20" s="69"/>
    </row>
    <row r="21" spans="1:38" s="70" customFormat="1" ht="33.75" customHeight="1">
      <c r="A21" s="151">
        <v>10</v>
      </c>
      <c r="B21" s="157">
        <v>320</v>
      </c>
      <c r="C21" s="157"/>
      <c r="D21" s="158" t="s">
        <v>518</v>
      </c>
      <c r="E21" s="155" t="s">
        <v>138</v>
      </c>
      <c r="F21" s="156" t="s">
        <v>484</v>
      </c>
      <c r="G21" s="157" t="s">
        <v>25</v>
      </c>
      <c r="H21" s="158" t="s">
        <v>480</v>
      </c>
      <c r="I21" s="156" t="s">
        <v>485</v>
      </c>
      <c r="J21" s="159" t="s">
        <v>220</v>
      </c>
      <c r="K21" s="154" t="s">
        <v>26</v>
      </c>
      <c r="L21" s="154" t="s">
        <v>27</v>
      </c>
      <c r="M21" s="154" t="s">
        <v>481</v>
      </c>
      <c r="N21" s="154" t="s">
        <v>35</v>
      </c>
      <c r="O21" s="168" t="s">
        <v>482</v>
      </c>
      <c r="P21" s="162">
        <v>226</v>
      </c>
      <c r="Q21" s="221">
        <f t="shared" si="0"/>
        <v>61.081</v>
      </c>
      <c r="R21" s="164">
        <f t="shared" si="1"/>
        <v>12</v>
      </c>
      <c r="S21" s="162">
        <v>238</v>
      </c>
      <c r="T21" s="221">
        <f t="shared" si="2"/>
        <v>64.324</v>
      </c>
      <c r="U21" s="164">
        <f t="shared" si="3"/>
        <v>9</v>
      </c>
      <c r="V21" s="162">
        <v>234.5</v>
      </c>
      <c r="W21" s="221">
        <f t="shared" si="4"/>
        <v>63.378</v>
      </c>
      <c r="X21" s="164">
        <f t="shared" si="5"/>
        <v>11</v>
      </c>
      <c r="Y21" s="162">
        <v>228</v>
      </c>
      <c r="Z21" s="221">
        <f t="shared" si="6"/>
        <v>61.622</v>
      </c>
      <c r="AA21" s="164">
        <f t="shared" si="7"/>
        <v>13</v>
      </c>
      <c r="AB21" s="162">
        <v>242.5</v>
      </c>
      <c r="AC21" s="221">
        <f t="shared" si="8"/>
        <v>65.541</v>
      </c>
      <c r="AD21" s="164">
        <f t="shared" si="9"/>
        <v>10</v>
      </c>
      <c r="AE21" s="222"/>
      <c r="AF21" s="222"/>
      <c r="AG21" s="222"/>
      <c r="AH21" s="227">
        <f t="shared" si="11"/>
        <v>233.8</v>
      </c>
      <c r="AI21" s="221">
        <f t="shared" si="10"/>
        <v>63.189</v>
      </c>
      <c r="AJ21" s="222"/>
      <c r="AK21" s="28"/>
      <c r="AL21" s="69"/>
    </row>
    <row r="22" spans="1:38" s="70" customFormat="1" ht="33.75" customHeight="1">
      <c r="A22" s="151">
        <v>11</v>
      </c>
      <c r="B22" s="157">
        <v>305</v>
      </c>
      <c r="C22" s="157"/>
      <c r="D22" s="173">
        <v>10144226</v>
      </c>
      <c r="E22" s="174" t="s">
        <v>381</v>
      </c>
      <c r="F22" s="174" t="s">
        <v>382</v>
      </c>
      <c r="G22" s="173" t="s">
        <v>25</v>
      </c>
      <c r="H22" s="160" t="s">
        <v>346</v>
      </c>
      <c r="I22" s="169" t="s">
        <v>383</v>
      </c>
      <c r="J22" s="170" t="s">
        <v>347</v>
      </c>
      <c r="K22" s="160" t="s">
        <v>350</v>
      </c>
      <c r="L22" s="171" t="s">
        <v>149</v>
      </c>
      <c r="M22" s="154" t="s">
        <v>69</v>
      </c>
      <c r="N22" s="160" t="s">
        <v>39</v>
      </c>
      <c r="O22" s="175" t="s">
        <v>349</v>
      </c>
      <c r="P22" s="162">
        <v>239</v>
      </c>
      <c r="Q22" s="221">
        <f t="shared" si="0"/>
        <v>64.595</v>
      </c>
      <c r="R22" s="164">
        <f t="shared" si="1"/>
        <v>9</v>
      </c>
      <c r="S22" s="162">
        <v>231</v>
      </c>
      <c r="T22" s="221">
        <f t="shared" si="2"/>
        <v>62.432</v>
      </c>
      <c r="U22" s="164">
        <f t="shared" si="3"/>
        <v>10</v>
      </c>
      <c r="V22" s="162">
        <v>235</v>
      </c>
      <c r="W22" s="221">
        <f t="shared" si="4"/>
        <v>63.514</v>
      </c>
      <c r="X22" s="164">
        <f t="shared" si="5"/>
        <v>10</v>
      </c>
      <c r="Y22" s="162">
        <v>230</v>
      </c>
      <c r="Z22" s="221">
        <f t="shared" si="6"/>
        <v>62.162</v>
      </c>
      <c r="AA22" s="164">
        <f t="shared" si="7"/>
        <v>11</v>
      </c>
      <c r="AB22" s="162">
        <v>226.5</v>
      </c>
      <c r="AC22" s="221">
        <f t="shared" si="8"/>
        <v>61.216</v>
      </c>
      <c r="AD22" s="164">
        <f t="shared" si="9"/>
        <v>13</v>
      </c>
      <c r="AE22" s="222"/>
      <c r="AF22" s="222"/>
      <c r="AG22" s="222"/>
      <c r="AH22" s="227">
        <f t="shared" si="11"/>
        <v>232.3</v>
      </c>
      <c r="AI22" s="221">
        <f t="shared" si="10"/>
        <v>62.784</v>
      </c>
      <c r="AJ22" s="222"/>
      <c r="AK22" s="28"/>
      <c r="AL22" s="69"/>
    </row>
    <row r="23" spans="1:38" s="70" customFormat="1" ht="33.75" customHeight="1">
      <c r="A23" s="151">
        <v>12</v>
      </c>
      <c r="B23" s="157">
        <v>303</v>
      </c>
      <c r="C23" s="157"/>
      <c r="D23" s="158" t="s">
        <v>425</v>
      </c>
      <c r="E23" s="155" t="s">
        <v>138</v>
      </c>
      <c r="F23" s="224" t="s">
        <v>450</v>
      </c>
      <c r="G23" s="157" t="s">
        <v>25</v>
      </c>
      <c r="H23" s="158" t="s">
        <v>457</v>
      </c>
      <c r="I23" s="159" t="s">
        <v>458</v>
      </c>
      <c r="J23" s="168" t="s">
        <v>374</v>
      </c>
      <c r="K23" s="154" t="s">
        <v>26</v>
      </c>
      <c r="L23" s="154" t="s">
        <v>27</v>
      </c>
      <c r="M23" s="154" t="s">
        <v>57</v>
      </c>
      <c r="N23" s="154" t="s">
        <v>227</v>
      </c>
      <c r="O23" s="168" t="s">
        <v>375</v>
      </c>
      <c r="P23" s="162">
        <v>229.5</v>
      </c>
      <c r="Q23" s="221">
        <f t="shared" si="0"/>
        <v>62.027</v>
      </c>
      <c r="R23" s="164">
        <f t="shared" si="1"/>
        <v>11</v>
      </c>
      <c r="S23" s="165">
        <v>224</v>
      </c>
      <c r="T23" s="221">
        <f t="shared" si="2"/>
        <v>60.541</v>
      </c>
      <c r="U23" s="164">
        <f t="shared" si="3"/>
        <v>13</v>
      </c>
      <c r="V23" s="165">
        <v>223.5</v>
      </c>
      <c r="W23" s="221">
        <f t="shared" si="4"/>
        <v>60.405</v>
      </c>
      <c r="X23" s="164">
        <f t="shared" si="5"/>
        <v>13</v>
      </c>
      <c r="Y23" s="165">
        <v>234.5</v>
      </c>
      <c r="Z23" s="221">
        <f t="shared" si="6"/>
        <v>63.378</v>
      </c>
      <c r="AA23" s="164">
        <f t="shared" si="7"/>
        <v>10</v>
      </c>
      <c r="AB23" s="165">
        <v>230.5</v>
      </c>
      <c r="AC23" s="221">
        <f t="shared" si="8"/>
        <v>62.297</v>
      </c>
      <c r="AD23" s="164">
        <f t="shared" si="9"/>
        <v>12</v>
      </c>
      <c r="AE23" s="166"/>
      <c r="AF23" s="166"/>
      <c r="AG23" s="166"/>
      <c r="AH23" s="227">
        <f t="shared" si="11"/>
        <v>228.4</v>
      </c>
      <c r="AI23" s="221">
        <f t="shared" si="10"/>
        <v>61.73</v>
      </c>
      <c r="AJ23" s="166"/>
      <c r="AK23" s="71"/>
      <c r="AL23" s="69"/>
    </row>
    <row r="24" spans="1:39" s="70" customFormat="1" ht="33.75" customHeight="1">
      <c r="A24" s="151">
        <v>13</v>
      </c>
      <c r="B24" s="157">
        <v>309</v>
      </c>
      <c r="C24" s="157"/>
      <c r="D24" s="154">
        <v>10080896</v>
      </c>
      <c r="E24" s="155" t="s">
        <v>400</v>
      </c>
      <c r="F24" s="155" t="s">
        <v>444</v>
      </c>
      <c r="G24" s="157" t="s">
        <v>214</v>
      </c>
      <c r="H24" s="157" t="s">
        <v>401</v>
      </c>
      <c r="I24" s="168" t="s">
        <v>402</v>
      </c>
      <c r="J24" s="220" t="s">
        <v>248</v>
      </c>
      <c r="K24" s="154" t="s">
        <v>70</v>
      </c>
      <c r="L24" s="154" t="s">
        <v>88</v>
      </c>
      <c r="M24" s="154" t="s">
        <v>102</v>
      </c>
      <c r="N24" s="154" t="s">
        <v>35</v>
      </c>
      <c r="O24" s="168" t="s">
        <v>405</v>
      </c>
      <c r="P24" s="162">
        <v>220</v>
      </c>
      <c r="Q24" s="221">
        <f t="shared" si="0"/>
        <v>59.459</v>
      </c>
      <c r="R24" s="164">
        <f t="shared" si="1"/>
        <v>15</v>
      </c>
      <c r="S24" s="162">
        <v>224.5</v>
      </c>
      <c r="T24" s="221">
        <f t="shared" si="2"/>
        <v>60.676</v>
      </c>
      <c r="U24" s="164">
        <f t="shared" si="3"/>
        <v>12</v>
      </c>
      <c r="V24" s="162">
        <v>230</v>
      </c>
      <c r="W24" s="221">
        <f t="shared" si="4"/>
        <v>62.162</v>
      </c>
      <c r="X24" s="164">
        <f t="shared" si="5"/>
        <v>12</v>
      </c>
      <c r="Y24" s="162">
        <v>218</v>
      </c>
      <c r="Z24" s="221">
        <f t="shared" si="6"/>
        <v>58.919</v>
      </c>
      <c r="AA24" s="164">
        <f t="shared" si="7"/>
        <v>15</v>
      </c>
      <c r="AB24" s="162">
        <v>222.5</v>
      </c>
      <c r="AC24" s="221">
        <f t="shared" si="8"/>
        <v>60.135</v>
      </c>
      <c r="AD24" s="164">
        <f t="shared" si="9"/>
        <v>15</v>
      </c>
      <c r="AE24" s="222"/>
      <c r="AF24" s="222"/>
      <c r="AG24" s="222"/>
      <c r="AH24" s="227">
        <f t="shared" si="11"/>
        <v>223</v>
      </c>
      <c r="AI24" s="221">
        <f t="shared" si="10"/>
        <v>60.27</v>
      </c>
      <c r="AJ24" s="222"/>
      <c r="AK24" s="71"/>
      <c r="AL24" s="69"/>
      <c r="AM24" s="9"/>
    </row>
    <row r="25" spans="1:38" s="70" customFormat="1" ht="33.75" customHeight="1">
      <c r="A25" s="151">
        <v>14</v>
      </c>
      <c r="B25" s="157">
        <v>313</v>
      </c>
      <c r="C25" s="157"/>
      <c r="D25" s="154">
        <v>10117397</v>
      </c>
      <c r="E25" s="155" t="s">
        <v>24</v>
      </c>
      <c r="F25" s="155" t="s">
        <v>451</v>
      </c>
      <c r="G25" s="157" t="s">
        <v>25</v>
      </c>
      <c r="H25" s="154" t="s">
        <v>326</v>
      </c>
      <c r="I25" s="156" t="s">
        <v>472</v>
      </c>
      <c r="J25" s="159" t="s">
        <v>327</v>
      </c>
      <c r="K25" s="154" t="s">
        <v>146</v>
      </c>
      <c r="L25" s="154" t="s">
        <v>27</v>
      </c>
      <c r="M25" s="154" t="s">
        <v>38</v>
      </c>
      <c r="N25" s="154" t="s">
        <v>71</v>
      </c>
      <c r="O25" s="168" t="s">
        <v>398</v>
      </c>
      <c r="P25" s="162">
        <v>225</v>
      </c>
      <c r="Q25" s="221">
        <f t="shared" si="0"/>
        <v>60.811</v>
      </c>
      <c r="R25" s="164">
        <f t="shared" si="1"/>
        <v>13</v>
      </c>
      <c r="S25" s="162">
        <v>216.5</v>
      </c>
      <c r="T25" s="221">
        <f t="shared" si="2"/>
        <v>58.514</v>
      </c>
      <c r="U25" s="164">
        <f t="shared" si="3"/>
        <v>14</v>
      </c>
      <c r="V25" s="162">
        <v>218.5</v>
      </c>
      <c r="W25" s="221">
        <f t="shared" si="4"/>
        <v>59.054</v>
      </c>
      <c r="X25" s="164">
        <f t="shared" si="5"/>
        <v>15</v>
      </c>
      <c r="Y25" s="162">
        <v>219</v>
      </c>
      <c r="Z25" s="221">
        <f t="shared" si="6"/>
        <v>59.189</v>
      </c>
      <c r="AA25" s="164">
        <f t="shared" si="7"/>
        <v>14</v>
      </c>
      <c r="AB25" s="162">
        <v>232</v>
      </c>
      <c r="AC25" s="221">
        <f t="shared" si="8"/>
        <v>62.703</v>
      </c>
      <c r="AD25" s="164">
        <f t="shared" si="9"/>
        <v>11</v>
      </c>
      <c r="AE25" s="222"/>
      <c r="AF25" s="222"/>
      <c r="AG25" s="222"/>
      <c r="AH25" s="227">
        <f t="shared" si="11"/>
        <v>222.2</v>
      </c>
      <c r="AI25" s="221">
        <f t="shared" si="10"/>
        <v>60.054</v>
      </c>
      <c r="AJ25" s="222"/>
      <c r="AK25" s="28"/>
      <c r="AL25" s="69"/>
    </row>
    <row r="26" spans="1:38" s="70" customFormat="1" ht="33.75" customHeight="1">
      <c r="A26" s="151">
        <v>15</v>
      </c>
      <c r="B26" s="157">
        <v>315</v>
      </c>
      <c r="C26" s="157"/>
      <c r="D26" s="158" t="s">
        <v>475</v>
      </c>
      <c r="E26" s="155" t="s">
        <v>98</v>
      </c>
      <c r="F26" s="156" t="s">
        <v>99</v>
      </c>
      <c r="G26" s="157" t="s">
        <v>25</v>
      </c>
      <c r="H26" s="154" t="s">
        <v>474</v>
      </c>
      <c r="I26" s="156" t="s">
        <v>100</v>
      </c>
      <c r="J26" s="168" t="s">
        <v>101</v>
      </c>
      <c r="K26" s="154" t="s">
        <v>70</v>
      </c>
      <c r="L26" s="154" t="s">
        <v>88</v>
      </c>
      <c r="M26" s="154" t="s">
        <v>102</v>
      </c>
      <c r="N26" s="154" t="s">
        <v>68</v>
      </c>
      <c r="O26" s="168" t="s">
        <v>103</v>
      </c>
      <c r="P26" s="162">
        <v>222.5</v>
      </c>
      <c r="Q26" s="221">
        <f t="shared" si="0"/>
        <v>60.135</v>
      </c>
      <c r="R26" s="164">
        <f t="shared" si="1"/>
        <v>14</v>
      </c>
      <c r="S26" s="165">
        <v>216</v>
      </c>
      <c r="T26" s="221">
        <f t="shared" si="2"/>
        <v>58.378</v>
      </c>
      <c r="U26" s="164">
        <f t="shared" si="3"/>
        <v>15</v>
      </c>
      <c r="V26" s="165">
        <v>219</v>
      </c>
      <c r="W26" s="221">
        <f t="shared" si="4"/>
        <v>59.189</v>
      </c>
      <c r="X26" s="164">
        <f t="shared" si="5"/>
        <v>14</v>
      </c>
      <c r="Y26" s="165">
        <v>214.5</v>
      </c>
      <c r="Z26" s="221">
        <f t="shared" si="6"/>
        <v>57.973</v>
      </c>
      <c r="AA26" s="164">
        <f t="shared" si="7"/>
        <v>16</v>
      </c>
      <c r="AB26" s="165">
        <v>226</v>
      </c>
      <c r="AC26" s="221">
        <f t="shared" si="8"/>
        <v>61.081</v>
      </c>
      <c r="AD26" s="164">
        <f t="shared" si="9"/>
        <v>14</v>
      </c>
      <c r="AE26" s="166"/>
      <c r="AF26" s="166"/>
      <c r="AG26" s="166"/>
      <c r="AH26" s="227">
        <f t="shared" si="11"/>
        <v>219.6</v>
      </c>
      <c r="AI26" s="221">
        <f t="shared" si="10"/>
        <v>59.351</v>
      </c>
      <c r="AJ26" s="166"/>
      <c r="AK26" s="28"/>
      <c r="AL26" s="69"/>
    </row>
    <row r="27" spans="1:39" s="70" customFormat="1" ht="33.75" customHeight="1">
      <c r="A27" s="151">
        <v>16</v>
      </c>
      <c r="B27" s="157">
        <v>308</v>
      </c>
      <c r="C27" s="157"/>
      <c r="D27" s="158" t="s">
        <v>473</v>
      </c>
      <c r="E27" s="155" t="s">
        <v>138</v>
      </c>
      <c r="F27" s="156" t="s">
        <v>459</v>
      </c>
      <c r="G27" s="157" t="s">
        <v>25</v>
      </c>
      <c r="H27" s="158" t="s">
        <v>273</v>
      </c>
      <c r="I27" s="156" t="s">
        <v>90</v>
      </c>
      <c r="J27" s="159" t="s">
        <v>91</v>
      </c>
      <c r="K27" s="154" t="s">
        <v>87</v>
      </c>
      <c r="L27" s="154" t="s">
        <v>92</v>
      </c>
      <c r="M27" s="154" t="s">
        <v>67</v>
      </c>
      <c r="N27" s="154" t="s">
        <v>71</v>
      </c>
      <c r="O27" s="168" t="s">
        <v>93</v>
      </c>
      <c r="P27" s="162">
        <v>215</v>
      </c>
      <c r="Q27" s="221">
        <f t="shared" si="0"/>
        <v>58.108</v>
      </c>
      <c r="R27" s="164">
        <f t="shared" si="1"/>
        <v>16</v>
      </c>
      <c r="S27" s="162">
        <v>213</v>
      </c>
      <c r="T27" s="221">
        <f t="shared" si="2"/>
        <v>57.568</v>
      </c>
      <c r="U27" s="164">
        <f t="shared" si="3"/>
        <v>16</v>
      </c>
      <c r="V27" s="162">
        <v>217</v>
      </c>
      <c r="W27" s="221">
        <f t="shared" si="4"/>
        <v>58.649</v>
      </c>
      <c r="X27" s="164">
        <f t="shared" si="5"/>
        <v>16</v>
      </c>
      <c r="Y27" s="162">
        <v>228.5</v>
      </c>
      <c r="Z27" s="221">
        <f t="shared" si="6"/>
        <v>61.757</v>
      </c>
      <c r="AA27" s="164">
        <f t="shared" si="7"/>
        <v>12</v>
      </c>
      <c r="AB27" s="162">
        <v>220.5</v>
      </c>
      <c r="AC27" s="221">
        <f t="shared" si="8"/>
        <v>59.595</v>
      </c>
      <c r="AD27" s="164">
        <f t="shared" si="9"/>
        <v>16</v>
      </c>
      <c r="AE27" s="222"/>
      <c r="AF27" s="222"/>
      <c r="AG27" s="222"/>
      <c r="AH27" s="227">
        <f t="shared" si="11"/>
        <v>218.8</v>
      </c>
      <c r="AI27" s="221">
        <f t="shared" si="10"/>
        <v>59.135</v>
      </c>
      <c r="AJ27" s="222"/>
      <c r="AK27" s="28"/>
      <c r="AL27" s="69"/>
      <c r="AM27" s="9"/>
    </row>
    <row r="28" spans="2:34" s="59" customFormat="1" ht="33.75" customHeight="1">
      <c r="B28" s="80" t="s">
        <v>188</v>
      </c>
      <c r="C28" s="184"/>
      <c r="D28" s="185"/>
      <c r="E28" s="186"/>
      <c r="F28" s="187"/>
      <c r="G28" s="188"/>
      <c r="H28" s="189"/>
      <c r="I28" s="187"/>
      <c r="J28" s="186"/>
      <c r="K28" s="189"/>
      <c r="L28" s="189"/>
      <c r="M28" s="189"/>
      <c r="N28" s="189"/>
      <c r="O28" s="186"/>
      <c r="P28" s="190"/>
      <c r="Q28" s="191"/>
      <c r="R28" s="192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H28" s="51"/>
    </row>
    <row r="29" spans="1:34" s="70" customFormat="1" ht="19.5" customHeight="1">
      <c r="A29" s="78"/>
      <c r="B29" s="193"/>
      <c r="C29" s="78"/>
      <c r="D29" s="73"/>
      <c r="E29" s="78"/>
      <c r="F29" s="78"/>
      <c r="G29" s="74"/>
      <c r="H29" s="79" t="s">
        <v>148</v>
      </c>
      <c r="J29" s="79"/>
      <c r="K29" s="79"/>
      <c r="L29" s="79"/>
      <c r="M29" s="79"/>
      <c r="N29" s="79"/>
      <c r="O29" s="79"/>
      <c r="R29" s="75"/>
      <c r="S29" s="75"/>
      <c r="AH29" s="51"/>
    </row>
    <row r="30" spans="2:38" ht="19.5">
      <c r="B30" s="76"/>
      <c r="C30" s="76"/>
      <c r="D30" s="1"/>
      <c r="E30" s="76"/>
      <c r="F30" s="76"/>
      <c r="G30" s="1"/>
      <c r="H30" s="1"/>
      <c r="I30" s="1"/>
      <c r="J30" s="1"/>
      <c r="K30" s="280"/>
      <c r="L30" s="280"/>
      <c r="M30" s="280"/>
      <c r="N30" s="280"/>
      <c r="O30" s="280"/>
      <c r="R30" s="54"/>
      <c r="S30" s="54"/>
      <c r="AK30" s="51"/>
      <c r="AL30" s="51"/>
    </row>
    <row r="31" spans="16:33" ht="15">
      <c r="P31" s="194"/>
      <c r="Q31" s="191"/>
      <c r="R31" s="195"/>
      <c r="S31" s="6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</row>
    <row r="32" spans="16:33" ht="15">
      <c r="P32" s="196"/>
      <c r="Q32" s="194"/>
      <c r="R32" s="197"/>
      <c r="S32" s="196"/>
      <c r="T32" s="194"/>
      <c r="U32" s="197"/>
      <c r="V32" s="196"/>
      <c r="W32" s="194"/>
      <c r="X32" s="197"/>
      <c r="Y32" s="196"/>
      <c r="Z32" s="194"/>
      <c r="AA32" s="197"/>
      <c r="AB32" s="196"/>
      <c r="AC32" s="194"/>
      <c r="AD32" s="197"/>
      <c r="AE32" s="198"/>
      <c r="AF32" s="198"/>
      <c r="AG32" s="198"/>
    </row>
    <row r="33" spans="16:33" ht="15">
      <c r="P33" s="79"/>
      <c r="Q33" s="79"/>
      <c r="R33" s="79"/>
      <c r="S33" s="79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</row>
  </sheetData>
  <sheetProtection/>
  <mergeCells count="38">
    <mergeCell ref="M6:R6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1:AJ1"/>
    <mergeCell ref="A2:AJ2"/>
    <mergeCell ref="A4:AJ4"/>
    <mergeCell ref="A5:AJ5"/>
    <mergeCell ref="G6:L6"/>
    <mergeCell ref="K10:K11"/>
    <mergeCell ref="G7:L7"/>
    <mergeCell ref="M7:R7"/>
    <mergeCell ref="G8:L8"/>
    <mergeCell ref="M8:R8"/>
    <mergeCell ref="AF10:AF11"/>
    <mergeCell ref="AG10:AG11"/>
    <mergeCell ref="AI9:AJ9"/>
    <mergeCell ref="M10:M11"/>
    <mergeCell ref="N10:N11"/>
    <mergeCell ref="O10:O11"/>
    <mergeCell ref="P10:R10"/>
    <mergeCell ref="S10:U10"/>
    <mergeCell ref="L10:L11"/>
    <mergeCell ref="AH10:AH11"/>
    <mergeCell ref="J10:J11"/>
    <mergeCell ref="AI10:AI11"/>
    <mergeCell ref="AJ10:AJ11"/>
    <mergeCell ref="K30:O30"/>
    <mergeCell ref="V10:X10"/>
    <mergeCell ref="Y10:AA10"/>
    <mergeCell ref="AB10:AD10"/>
    <mergeCell ref="AE10:AE11"/>
  </mergeCells>
  <printOptions/>
  <pageMargins left="0.25" right="0.25" top="0.75" bottom="0.75" header="0.3" footer="0.3"/>
  <pageSetup fitToHeight="0" fitToWidth="1" horizontalDpi="600" verticalDpi="600" orientation="landscape" paperSize="9" scale="5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6"/>
  <sheetViews>
    <sheetView view="pageBreakPreview" zoomScale="70" zoomScaleNormal="75" zoomScaleSheetLayoutView="70" zoomScalePageLayoutView="0" workbookViewId="0" topLeftCell="A1">
      <selection activeCell="I16" sqref="I16"/>
    </sheetView>
  </sheetViews>
  <sheetFormatPr defaultColWidth="9.00390625" defaultRowHeight="12.75"/>
  <cols>
    <col min="1" max="1" width="4.625" style="51" customWidth="1"/>
    <col min="2" max="2" width="5.00390625" style="51" customWidth="1"/>
    <col min="3" max="3" width="15.125" style="51" hidden="1" customWidth="1"/>
    <col min="4" max="4" width="13.25390625" style="51" hidden="1" customWidth="1"/>
    <col min="5" max="5" width="11.125" style="51" customWidth="1"/>
    <col min="6" max="6" width="16.25390625" style="51" customWidth="1"/>
    <col min="7" max="7" width="5.125" style="51" customWidth="1"/>
    <col min="8" max="8" width="14.00390625" style="51" hidden="1" customWidth="1"/>
    <col min="9" max="9" width="16.25390625" style="51" customWidth="1"/>
    <col min="10" max="10" width="18.00390625" style="51" customWidth="1"/>
    <col min="11" max="11" width="11.75390625" style="51" customWidth="1"/>
    <col min="12" max="12" width="11.625" style="51" customWidth="1"/>
    <col min="13" max="13" width="7.125" style="51" customWidth="1"/>
    <col min="14" max="14" width="9.625" style="51" customWidth="1"/>
    <col min="15" max="15" width="11.375" style="51" customWidth="1"/>
    <col min="16" max="16" width="7.25390625" style="51" customWidth="1"/>
    <col min="17" max="17" width="8.875" style="51" customWidth="1"/>
    <col min="18" max="18" width="5.625" style="51" customWidth="1"/>
    <col min="19" max="19" width="7.25390625" style="51" customWidth="1"/>
    <col min="20" max="20" width="8.875" style="51" customWidth="1"/>
    <col min="21" max="21" width="3.75390625" style="51" customWidth="1"/>
    <col min="22" max="22" width="7.875" style="51" customWidth="1"/>
    <col min="23" max="23" width="9.375" style="51" customWidth="1"/>
    <col min="24" max="24" width="3.875" style="51" customWidth="1"/>
    <col min="25" max="25" width="8.75390625" style="51" customWidth="1"/>
    <col min="26" max="26" width="9.375" style="51" customWidth="1"/>
    <col min="27" max="27" width="3.875" style="51" customWidth="1"/>
    <col min="28" max="28" width="7.875" style="51" customWidth="1"/>
    <col min="29" max="29" width="8.875" style="51" customWidth="1"/>
    <col min="30" max="30" width="3.625" style="51" customWidth="1"/>
    <col min="31" max="31" width="5.125" style="51" customWidth="1"/>
    <col min="32" max="32" width="2.875" style="51" customWidth="1"/>
    <col min="33" max="33" width="6.25390625" style="51" customWidth="1"/>
    <col min="34" max="34" width="7.75390625" style="51" customWidth="1"/>
    <col min="35" max="36" width="10.25390625" style="51" customWidth="1"/>
    <col min="37" max="37" width="28.25390625" style="54" customWidth="1"/>
    <col min="38" max="38" width="11.00390625" style="54" customWidth="1"/>
    <col min="39" max="16384" width="9.125" style="51" customWidth="1"/>
  </cols>
  <sheetData>
    <row r="1" spans="1:52" ht="29.25" customHeight="1">
      <c r="A1" s="263" t="s">
        <v>312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49"/>
      <c r="AL1" s="49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</row>
    <row r="2" spans="1:52" ht="29.25" customHeight="1">
      <c r="A2" s="288" t="s">
        <v>164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49"/>
      <c r="AL2" s="49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</row>
    <row r="3" spans="1:52" ht="6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49"/>
      <c r="AL3" s="49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</row>
    <row r="4" spans="1:38" s="53" customFormat="1" ht="21" customHeight="1">
      <c r="A4" s="290" t="s">
        <v>537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52"/>
      <c r="AL4" s="52"/>
    </row>
    <row r="5" spans="1:36" ht="18.75" customHeight="1">
      <c r="A5" s="274" t="s">
        <v>172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</row>
    <row r="6" spans="4:38" ht="26.25" customHeight="1">
      <c r="D6" s="200"/>
      <c r="F6" s="201" t="s">
        <v>173</v>
      </c>
      <c r="G6" s="275" t="s">
        <v>539</v>
      </c>
      <c r="H6" s="275"/>
      <c r="I6" s="275"/>
      <c r="J6" s="275"/>
      <c r="K6" s="275"/>
      <c r="L6" s="233"/>
      <c r="M6" s="275" t="s">
        <v>540</v>
      </c>
      <c r="N6" s="275"/>
      <c r="O6" s="275"/>
      <c r="P6" s="275"/>
      <c r="Q6" s="275"/>
      <c r="AL6" s="202"/>
    </row>
    <row r="7" spans="4:38" s="148" customFormat="1" ht="26.25" customHeight="1">
      <c r="D7" s="200"/>
      <c r="F7" s="200"/>
      <c r="G7" s="275" t="s">
        <v>541</v>
      </c>
      <c r="H7" s="275"/>
      <c r="I7" s="275"/>
      <c r="J7" s="275"/>
      <c r="K7" s="275"/>
      <c r="L7" s="234"/>
      <c r="M7" s="275" t="s">
        <v>510</v>
      </c>
      <c r="N7" s="275"/>
      <c r="O7" s="275"/>
      <c r="P7" s="275"/>
      <c r="Q7" s="275"/>
      <c r="R7" s="183"/>
      <c r="S7" s="183"/>
      <c r="T7" s="183"/>
      <c r="U7" s="183"/>
      <c r="V7" s="183"/>
      <c r="Y7" s="183"/>
      <c r="AB7" s="183"/>
      <c r="AC7" s="183"/>
      <c r="AD7" s="183"/>
      <c r="AK7" s="203"/>
      <c r="AL7" s="202"/>
    </row>
    <row r="8" spans="7:38" s="148" customFormat="1" ht="26.25" customHeight="1">
      <c r="G8" s="59"/>
      <c r="H8" s="59"/>
      <c r="I8" s="59"/>
      <c r="J8" s="59"/>
      <c r="K8" s="59"/>
      <c r="L8" s="234"/>
      <c r="M8" s="275" t="s">
        <v>538</v>
      </c>
      <c r="N8" s="275"/>
      <c r="O8" s="275"/>
      <c r="P8" s="275"/>
      <c r="Q8" s="275"/>
      <c r="R8" s="275"/>
      <c r="S8" s="275"/>
      <c r="T8" s="183"/>
      <c r="U8" s="183"/>
      <c r="V8" s="183"/>
      <c r="Y8" s="183"/>
      <c r="AB8" s="183"/>
      <c r="AC8" s="183"/>
      <c r="AD8" s="183"/>
      <c r="AK8" s="54"/>
      <c r="AL8" s="202"/>
    </row>
    <row r="9" spans="12:38" s="148" customFormat="1" ht="14.25" customHeight="1">
      <c r="L9" s="149"/>
      <c r="N9" s="183"/>
      <c r="O9" s="183"/>
      <c r="P9" s="183"/>
      <c r="Q9" s="204"/>
      <c r="R9" s="183"/>
      <c r="S9" s="183"/>
      <c r="T9" s="183"/>
      <c r="U9" s="183"/>
      <c r="V9" s="183"/>
      <c r="Y9" s="183"/>
      <c r="AB9" s="183"/>
      <c r="AC9" s="183"/>
      <c r="AD9" s="183"/>
      <c r="AK9" s="54"/>
      <c r="AL9" s="202"/>
    </row>
    <row r="10" spans="1:19" s="59" customFormat="1" ht="16.5" customHeight="1">
      <c r="A10" s="205"/>
      <c r="G10" s="206"/>
      <c r="H10" s="206"/>
      <c r="I10" s="206"/>
      <c r="J10" s="206"/>
      <c r="K10" s="206"/>
      <c r="L10" s="206"/>
      <c r="N10" s="61"/>
      <c r="O10" s="207"/>
      <c r="R10" s="62"/>
      <c r="S10" s="57"/>
    </row>
    <row r="11" spans="1:38" s="68" customFormat="1" ht="15" customHeight="1">
      <c r="A11" s="16" t="s">
        <v>7</v>
      </c>
      <c r="B11" s="64"/>
      <c r="C11" s="64"/>
      <c r="D11" s="64"/>
      <c r="E11" s="64"/>
      <c r="F11" s="64"/>
      <c r="G11" s="65"/>
      <c r="H11" s="66"/>
      <c r="I11" s="67"/>
      <c r="J11" s="67"/>
      <c r="K11" s="65"/>
      <c r="L11" s="65"/>
      <c r="N11" s="65"/>
      <c r="O11" s="150"/>
      <c r="P11" s="65"/>
      <c r="Q11" s="65"/>
      <c r="R11" s="65"/>
      <c r="S11" s="65"/>
      <c r="T11" s="65"/>
      <c r="U11" s="65"/>
      <c r="V11" s="65"/>
      <c r="W11" s="65"/>
      <c r="Y11" s="65"/>
      <c r="Z11" s="65"/>
      <c r="AB11" s="65"/>
      <c r="AC11" s="65"/>
      <c r="AD11" s="65"/>
      <c r="AE11" s="77"/>
      <c r="AF11" s="77"/>
      <c r="AG11" s="77"/>
      <c r="AH11" s="77"/>
      <c r="AI11" s="276" t="s">
        <v>593</v>
      </c>
      <c r="AJ11" s="276"/>
      <c r="AK11" s="6"/>
      <c r="AL11" s="57"/>
    </row>
    <row r="12" spans="1:38" ht="24.75" customHeight="1">
      <c r="A12" s="259" t="s">
        <v>187</v>
      </c>
      <c r="B12" s="259" t="s">
        <v>9</v>
      </c>
      <c r="C12" s="262" t="s">
        <v>502</v>
      </c>
      <c r="D12" s="259" t="s">
        <v>11</v>
      </c>
      <c r="E12" s="259" t="s">
        <v>12</v>
      </c>
      <c r="F12" s="258" t="s">
        <v>13</v>
      </c>
      <c r="G12" s="259" t="s">
        <v>14</v>
      </c>
      <c r="H12" s="259" t="s">
        <v>15</v>
      </c>
      <c r="I12" s="258" t="s">
        <v>174</v>
      </c>
      <c r="J12" s="258" t="s">
        <v>17</v>
      </c>
      <c r="K12" s="258" t="s">
        <v>18</v>
      </c>
      <c r="L12" s="258" t="s">
        <v>19</v>
      </c>
      <c r="M12" s="258" t="s">
        <v>20</v>
      </c>
      <c r="N12" s="262" t="s">
        <v>21</v>
      </c>
      <c r="O12" s="258" t="s">
        <v>169</v>
      </c>
      <c r="P12" s="279" t="s">
        <v>175</v>
      </c>
      <c r="Q12" s="279"/>
      <c r="R12" s="279"/>
      <c r="S12" s="279" t="s">
        <v>176</v>
      </c>
      <c r="T12" s="279"/>
      <c r="U12" s="279"/>
      <c r="V12" s="262" t="s">
        <v>177</v>
      </c>
      <c r="W12" s="262"/>
      <c r="X12" s="262"/>
      <c r="Y12" s="279" t="s">
        <v>178</v>
      </c>
      <c r="Z12" s="279"/>
      <c r="AA12" s="279"/>
      <c r="AB12" s="279" t="s">
        <v>179</v>
      </c>
      <c r="AC12" s="279"/>
      <c r="AD12" s="279"/>
      <c r="AE12" s="278" t="s">
        <v>180</v>
      </c>
      <c r="AF12" s="278" t="s">
        <v>181</v>
      </c>
      <c r="AG12" s="278" t="s">
        <v>182</v>
      </c>
      <c r="AH12" s="277" t="s">
        <v>183</v>
      </c>
      <c r="AI12" s="277" t="s">
        <v>184</v>
      </c>
      <c r="AJ12" s="278" t="s">
        <v>190</v>
      </c>
      <c r="AL12" s="57"/>
    </row>
    <row r="13" spans="1:38" ht="48" customHeight="1">
      <c r="A13" s="259"/>
      <c r="B13" s="259"/>
      <c r="C13" s="262"/>
      <c r="D13" s="259"/>
      <c r="E13" s="259"/>
      <c r="F13" s="258"/>
      <c r="G13" s="259"/>
      <c r="H13" s="259"/>
      <c r="I13" s="262"/>
      <c r="J13" s="258"/>
      <c r="K13" s="258"/>
      <c r="L13" s="258"/>
      <c r="M13" s="258"/>
      <c r="N13" s="262"/>
      <c r="O13" s="258"/>
      <c r="P13" s="182" t="s">
        <v>185</v>
      </c>
      <c r="Q13" s="182" t="s">
        <v>186</v>
      </c>
      <c r="R13" s="181" t="s">
        <v>187</v>
      </c>
      <c r="S13" s="182" t="s">
        <v>185</v>
      </c>
      <c r="T13" s="182" t="s">
        <v>186</v>
      </c>
      <c r="U13" s="181" t="s">
        <v>187</v>
      </c>
      <c r="V13" s="182" t="s">
        <v>185</v>
      </c>
      <c r="W13" s="182" t="s">
        <v>186</v>
      </c>
      <c r="X13" s="181" t="s">
        <v>187</v>
      </c>
      <c r="Y13" s="182" t="s">
        <v>185</v>
      </c>
      <c r="Z13" s="182" t="s">
        <v>186</v>
      </c>
      <c r="AA13" s="181" t="s">
        <v>187</v>
      </c>
      <c r="AB13" s="182" t="s">
        <v>185</v>
      </c>
      <c r="AC13" s="182" t="s">
        <v>186</v>
      </c>
      <c r="AD13" s="181" t="s">
        <v>187</v>
      </c>
      <c r="AE13" s="278"/>
      <c r="AF13" s="278"/>
      <c r="AG13" s="278"/>
      <c r="AH13" s="277"/>
      <c r="AI13" s="277"/>
      <c r="AJ13" s="278"/>
      <c r="AL13" s="57"/>
    </row>
    <row r="14" spans="1:39" s="70" customFormat="1" ht="33.75" customHeight="1">
      <c r="A14" s="151">
        <v>1</v>
      </c>
      <c r="B14" s="157">
        <v>508</v>
      </c>
      <c r="C14" s="157"/>
      <c r="D14" s="158" t="s">
        <v>368</v>
      </c>
      <c r="E14" s="168" t="s">
        <v>153</v>
      </c>
      <c r="F14" s="156" t="s">
        <v>453</v>
      </c>
      <c r="G14" s="157" t="s">
        <v>25</v>
      </c>
      <c r="H14" s="154" t="s">
        <v>371</v>
      </c>
      <c r="I14" s="156" t="s">
        <v>372</v>
      </c>
      <c r="J14" s="159" t="s">
        <v>373</v>
      </c>
      <c r="K14" s="154" t="s">
        <v>194</v>
      </c>
      <c r="L14" s="154" t="s">
        <v>56</v>
      </c>
      <c r="M14" s="154" t="s">
        <v>236</v>
      </c>
      <c r="N14" s="154" t="s">
        <v>68</v>
      </c>
      <c r="O14" s="175" t="s">
        <v>201</v>
      </c>
      <c r="P14" s="162">
        <v>274.5</v>
      </c>
      <c r="Q14" s="221">
        <f aca="true" t="shared" si="0" ref="Q14:Q23">ROUND(P14/3.8,3)</f>
        <v>72.237</v>
      </c>
      <c r="R14" s="164">
        <f aca="true" t="shared" si="1" ref="R14:R23">RANK(Q14,Q$14:Q$24,0)</f>
        <v>1</v>
      </c>
      <c r="S14" s="162">
        <v>282.5</v>
      </c>
      <c r="T14" s="221">
        <f aca="true" t="shared" si="2" ref="T14:T23">ROUND(S14/3.8,3)</f>
        <v>74.342</v>
      </c>
      <c r="U14" s="164">
        <f aca="true" t="shared" si="3" ref="U14:U23">RANK(T14,T$14:T$24,0)</f>
        <v>1</v>
      </c>
      <c r="V14" s="162">
        <v>285.5</v>
      </c>
      <c r="W14" s="221">
        <f aca="true" t="shared" si="4" ref="W14:W23">ROUND(V14/3.8,3)</f>
        <v>75.132</v>
      </c>
      <c r="X14" s="164">
        <f aca="true" t="shared" si="5" ref="X14:X23">RANK(W14,W$14:W$24,0)</f>
        <v>1</v>
      </c>
      <c r="Y14" s="162">
        <v>279</v>
      </c>
      <c r="Z14" s="221">
        <f aca="true" t="shared" si="6" ref="Z14:Z23">ROUND(Y14/3.8,3)</f>
        <v>73.421</v>
      </c>
      <c r="AA14" s="164">
        <f aca="true" t="shared" si="7" ref="AA14:AA23">RANK(Z14,Z$14:Z$24,0)</f>
        <v>1</v>
      </c>
      <c r="AB14" s="162">
        <v>272.5</v>
      </c>
      <c r="AC14" s="221">
        <f aca="true" t="shared" si="8" ref="AC14:AC23">ROUND(AB14/3.8,3)</f>
        <v>71.711</v>
      </c>
      <c r="AD14" s="164">
        <f aca="true" t="shared" si="9" ref="AD14:AD23">RANK(AC14,AC$14:AC$24,0)</f>
        <v>1</v>
      </c>
      <c r="AE14" s="222"/>
      <c r="AF14" s="222"/>
      <c r="AG14" s="222"/>
      <c r="AH14" s="227">
        <f aca="true" t="shared" si="10" ref="AH14:AH23">(S14+V14+Y14+P14+AB14)/5</f>
        <v>278.8</v>
      </c>
      <c r="AI14" s="221">
        <f aca="true" t="shared" si="11" ref="AI14:AI22">ROUND(((T14+W14+Z14+Q14+AC14)/5)-((AF14*2)/3.8-IF($AE14=1,2)),3)</f>
        <v>73.369</v>
      </c>
      <c r="AJ14" s="166">
        <v>10000</v>
      </c>
      <c r="AK14" s="71"/>
      <c r="AL14" s="69"/>
      <c r="AM14" s="9"/>
    </row>
    <row r="15" spans="1:38" s="70" customFormat="1" ht="33.75" customHeight="1">
      <c r="A15" s="151">
        <v>2</v>
      </c>
      <c r="B15" s="157">
        <v>503</v>
      </c>
      <c r="C15" s="157"/>
      <c r="D15" s="176">
        <v>10078893</v>
      </c>
      <c r="E15" s="177" t="s">
        <v>158</v>
      </c>
      <c r="F15" s="178" t="s">
        <v>159</v>
      </c>
      <c r="G15" s="176" t="s">
        <v>25</v>
      </c>
      <c r="H15" s="122" t="s">
        <v>258</v>
      </c>
      <c r="I15" s="178" t="s">
        <v>160</v>
      </c>
      <c r="J15" s="123" t="s">
        <v>156</v>
      </c>
      <c r="K15" s="122" t="s">
        <v>70</v>
      </c>
      <c r="L15" s="122" t="s">
        <v>27</v>
      </c>
      <c r="M15" s="122" t="s">
        <v>259</v>
      </c>
      <c r="N15" s="122" t="s">
        <v>39</v>
      </c>
      <c r="O15" s="123" t="s">
        <v>157</v>
      </c>
      <c r="P15" s="162">
        <v>269.5</v>
      </c>
      <c r="Q15" s="221">
        <f t="shared" si="0"/>
        <v>70.921</v>
      </c>
      <c r="R15" s="164">
        <f t="shared" si="1"/>
        <v>2</v>
      </c>
      <c r="S15" s="162">
        <v>261</v>
      </c>
      <c r="T15" s="221">
        <f t="shared" si="2"/>
        <v>68.684</v>
      </c>
      <c r="U15" s="164">
        <f t="shared" si="3"/>
        <v>2</v>
      </c>
      <c r="V15" s="162">
        <v>272.5</v>
      </c>
      <c r="W15" s="221">
        <f t="shared" si="4"/>
        <v>71.711</v>
      </c>
      <c r="X15" s="164">
        <f t="shared" si="5"/>
        <v>4</v>
      </c>
      <c r="Y15" s="162">
        <v>270.5</v>
      </c>
      <c r="Z15" s="221">
        <f t="shared" si="6"/>
        <v>71.184</v>
      </c>
      <c r="AA15" s="164">
        <f t="shared" si="7"/>
        <v>2</v>
      </c>
      <c r="AB15" s="162">
        <v>261.5</v>
      </c>
      <c r="AC15" s="221">
        <f t="shared" si="8"/>
        <v>68.816</v>
      </c>
      <c r="AD15" s="164">
        <f t="shared" si="9"/>
        <v>4</v>
      </c>
      <c r="AE15" s="222"/>
      <c r="AF15" s="222"/>
      <c r="AG15" s="222"/>
      <c r="AH15" s="227">
        <f t="shared" si="10"/>
        <v>267</v>
      </c>
      <c r="AI15" s="221">
        <f t="shared" si="11"/>
        <v>70.263</v>
      </c>
      <c r="AJ15" s="222">
        <v>8000</v>
      </c>
      <c r="AK15" s="28"/>
      <c r="AL15" s="69"/>
    </row>
    <row r="16" spans="1:38" s="70" customFormat="1" ht="33.75" customHeight="1">
      <c r="A16" s="151">
        <v>3</v>
      </c>
      <c r="B16" s="157">
        <v>510</v>
      </c>
      <c r="C16" s="157"/>
      <c r="D16" s="154">
        <v>10076905</v>
      </c>
      <c r="E16" s="155" t="s">
        <v>105</v>
      </c>
      <c r="F16" s="156" t="s">
        <v>106</v>
      </c>
      <c r="G16" s="157" t="s">
        <v>25</v>
      </c>
      <c r="H16" s="154" t="s">
        <v>279</v>
      </c>
      <c r="I16" s="156" t="s">
        <v>107</v>
      </c>
      <c r="J16" s="168" t="s">
        <v>108</v>
      </c>
      <c r="K16" s="154" t="s">
        <v>48</v>
      </c>
      <c r="L16" s="154" t="s">
        <v>42</v>
      </c>
      <c r="M16" s="154" t="s">
        <v>43</v>
      </c>
      <c r="N16" s="154" t="s">
        <v>68</v>
      </c>
      <c r="O16" s="168" t="s">
        <v>109</v>
      </c>
      <c r="P16" s="162">
        <v>263.5</v>
      </c>
      <c r="Q16" s="221">
        <f t="shared" si="0"/>
        <v>69.342</v>
      </c>
      <c r="R16" s="164">
        <f t="shared" si="1"/>
        <v>3</v>
      </c>
      <c r="S16" s="162">
        <v>257</v>
      </c>
      <c r="T16" s="221">
        <f t="shared" si="2"/>
        <v>67.632</v>
      </c>
      <c r="U16" s="164">
        <f t="shared" si="3"/>
        <v>3</v>
      </c>
      <c r="V16" s="162">
        <v>278.5</v>
      </c>
      <c r="W16" s="221">
        <f t="shared" si="4"/>
        <v>73.289</v>
      </c>
      <c r="X16" s="164">
        <f t="shared" si="5"/>
        <v>2</v>
      </c>
      <c r="Y16" s="162">
        <v>263.5</v>
      </c>
      <c r="Z16" s="221">
        <f t="shared" si="6"/>
        <v>69.342</v>
      </c>
      <c r="AA16" s="164">
        <f t="shared" si="7"/>
        <v>4</v>
      </c>
      <c r="AB16" s="162">
        <v>265</v>
      </c>
      <c r="AC16" s="221">
        <f t="shared" si="8"/>
        <v>69.737</v>
      </c>
      <c r="AD16" s="164">
        <f t="shared" si="9"/>
        <v>2</v>
      </c>
      <c r="AE16" s="222"/>
      <c r="AF16" s="222"/>
      <c r="AG16" s="222"/>
      <c r="AH16" s="227">
        <f t="shared" si="10"/>
        <v>265.5</v>
      </c>
      <c r="AI16" s="221">
        <f t="shared" si="11"/>
        <v>69.868</v>
      </c>
      <c r="AJ16" s="222">
        <v>6000</v>
      </c>
      <c r="AK16" s="28"/>
      <c r="AL16" s="69"/>
    </row>
    <row r="17" spans="1:38" s="70" customFormat="1" ht="33.75" customHeight="1">
      <c r="A17" s="151">
        <v>4</v>
      </c>
      <c r="B17" s="157">
        <v>502</v>
      </c>
      <c r="C17" s="157"/>
      <c r="D17" s="158" t="s">
        <v>368</v>
      </c>
      <c r="E17" s="168" t="s">
        <v>153</v>
      </c>
      <c r="F17" s="156" t="s">
        <v>453</v>
      </c>
      <c r="G17" s="157" t="s">
        <v>25</v>
      </c>
      <c r="H17" s="154" t="s">
        <v>369</v>
      </c>
      <c r="I17" s="156" t="s">
        <v>370</v>
      </c>
      <c r="J17" s="168" t="s">
        <v>354</v>
      </c>
      <c r="K17" s="160" t="s">
        <v>33</v>
      </c>
      <c r="L17" s="154" t="s">
        <v>56</v>
      </c>
      <c r="M17" s="154" t="s">
        <v>43</v>
      </c>
      <c r="N17" s="154" t="s">
        <v>68</v>
      </c>
      <c r="O17" s="168" t="s">
        <v>265</v>
      </c>
      <c r="P17" s="162">
        <v>262</v>
      </c>
      <c r="Q17" s="221">
        <f t="shared" si="0"/>
        <v>68.947</v>
      </c>
      <c r="R17" s="164">
        <f t="shared" si="1"/>
        <v>4</v>
      </c>
      <c r="S17" s="162">
        <v>256</v>
      </c>
      <c r="T17" s="221">
        <f t="shared" si="2"/>
        <v>67.368</v>
      </c>
      <c r="U17" s="164">
        <f t="shared" si="3"/>
        <v>5</v>
      </c>
      <c r="V17" s="162">
        <v>273</v>
      </c>
      <c r="W17" s="221">
        <f t="shared" si="4"/>
        <v>71.842</v>
      </c>
      <c r="X17" s="164">
        <f t="shared" si="5"/>
        <v>3</v>
      </c>
      <c r="Y17" s="162">
        <v>255</v>
      </c>
      <c r="Z17" s="221">
        <f t="shared" si="6"/>
        <v>67.105</v>
      </c>
      <c r="AA17" s="164">
        <f t="shared" si="7"/>
        <v>6</v>
      </c>
      <c r="AB17" s="162">
        <v>265</v>
      </c>
      <c r="AC17" s="221">
        <f t="shared" si="8"/>
        <v>69.737</v>
      </c>
      <c r="AD17" s="164">
        <f t="shared" si="9"/>
        <v>2</v>
      </c>
      <c r="AE17" s="222"/>
      <c r="AF17" s="222"/>
      <c r="AG17" s="222"/>
      <c r="AH17" s="227">
        <f t="shared" si="10"/>
        <v>262.2</v>
      </c>
      <c r="AI17" s="221">
        <f t="shared" si="11"/>
        <v>69</v>
      </c>
      <c r="AJ17" s="222">
        <v>4000</v>
      </c>
      <c r="AK17" s="28"/>
      <c r="AL17" s="69"/>
    </row>
    <row r="18" spans="1:38" s="70" customFormat="1" ht="33.75" customHeight="1">
      <c r="A18" s="151">
        <v>5</v>
      </c>
      <c r="B18" s="157">
        <v>500</v>
      </c>
      <c r="C18" s="157"/>
      <c r="D18" s="154">
        <v>10066992</v>
      </c>
      <c r="E18" s="155" t="s">
        <v>414</v>
      </c>
      <c r="F18" s="155" t="s">
        <v>415</v>
      </c>
      <c r="G18" s="176" t="s">
        <v>214</v>
      </c>
      <c r="H18" s="122" t="s">
        <v>260</v>
      </c>
      <c r="I18" s="178" t="s">
        <v>418</v>
      </c>
      <c r="J18" s="123" t="s">
        <v>278</v>
      </c>
      <c r="K18" s="122" t="s">
        <v>66</v>
      </c>
      <c r="L18" s="122" t="s">
        <v>263</v>
      </c>
      <c r="M18" s="122" t="s">
        <v>38</v>
      </c>
      <c r="N18" s="122" t="s">
        <v>228</v>
      </c>
      <c r="O18" s="123" t="s">
        <v>261</v>
      </c>
      <c r="P18" s="162">
        <v>251.5</v>
      </c>
      <c r="Q18" s="221">
        <f t="shared" si="0"/>
        <v>66.184</v>
      </c>
      <c r="R18" s="164">
        <f t="shared" si="1"/>
        <v>6</v>
      </c>
      <c r="S18" s="162">
        <v>253.5</v>
      </c>
      <c r="T18" s="221">
        <f t="shared" si="2"/>
        <v>66.711</v>
      </c>
      <c r="U18" s="164">
        <f t="shared" si="3"/>
        <v>6</v>
      </c>
      <c r="V18" s="162">
        <v>256</v>
      </c>
      <c r="W18" s="221">
        <f t="shared" si="4"/>
        <v>67.368</v>
      </c>
      <c r="X18" s="164">
        <f t="shared" si="5"/>
        <v>5</v>
      </c>
      <c r="Y18" s="162">
        <v>266</v>
      </c>
      <c r="Z18" s="221">
        <f t="shared" si="6"/>
        <v>70</v>
      </c>
      <c r="AA18" s="164">
        <f t="shared" si="7"/>
        <v>3</v>
      </c>
      <c r="AB18" s="162">
        <v>259</v>
      </c>
      <c r="AC18" s="221">
        <f t="shared" si="8"/>
        <v>68.158</v>
      </c>
      <c r="AD18" s="164">
        <f t="shared" si="9"/>
        <v>5</v>
      </c>
      <c r="AE18" s="222"/>
      <c r="AF18" s="222"/>
      <c r="AG18" s="222"/>
      <c r="AH18" s="227">
        <f t="shared" si="10"/>
        <v>257.2</v>
      </c>
      <c r="AI18" s="221">
        <f t="shared" si="11"/>
        <v>67.684</v>
      </c>
      <c r="AJ18" s="222">
        <v>2000</v>
      </c>
      <c r="AK18" s="28"/>
      <c r="AL18" s="72"/>
    </row>
    <row r="19" spans="1:39" s="70" customFormat="1" ht="33.75" customHeight="1">
      <c r="A19" s="151">
        <v>6</v>
      </c>
      <c r="B19" s="157">
        <v>506</v>
      </c>
      <c r="C19" s="157"/>
      <c r="D19" s="154">
        <v>10115076</v>
      </c>
      <c r="E19" s="155" t="s">
        <v>82</v>
      </c>
      <c r="F19" s="155" t="s">
        <v>452</v>
      </c>
      <c r="G19" s="157" t="s">
        <v>25</v>
      </c>
      <c r="H19" s="154" t="s">
        <v>83</v>
      </c>
      <c r="I19" s="156" t="s">
        <v>84</v>
      </c>
      <c r="J19" s="159" t="s">
        <v>85</v>
      </c>
      <c r="K19" s="154" t="s">
        <v>48</v>
      </c>
      <c r="L19" s="154" t="s">
        <v>42</v>
      </c>
      <c r="M19" s="154" t="s">
        <v>57</v>
      </c>
      <c r="N19" s="154" t="s">
        <v>35</v>
      </c>
      <c r="O19" s="168" t="s">
        <v>86</v>
      </c>
      <c r="P19" s="162">
        <v>261</v>
      </c>
      <c r="Q19" s="221">
        <f t="shared" si="0"/>
        <v>68.684</v>
      </c>
      <c r="R19" s="164">
        <f t="shared" si="1"/>
        <v>5</v>
      </c>
      <c r="S19" s="162">
        <v>256.5</v>
      </c>
      <c r="T19" s="221">
        <f t="shared" si="2"/>
        <v>67.5</v>
      </c>
      <c r="U19" s="164">
        <f t="shared" si="3"/>
        <v>4</v>
      </c>
      <c r="V19" s="162">
        <v>254</v>
      </c>
      <c r="W19" s="221">
        <f t="shared" si="4"/>
        <v>66.842</v>
      </c>
      <c r="X19" s="164">
        <f t="shared" si="5"/>
        <v>6</v>
      </c>
      <c r="Y19" s="162">
        <v>258</v>
      </c>
      <c r="Z19" s="221">
        <f t="shared" si="6"/>
        <v>67.895</v>
      </c>
      <c r="AA19" s="164">
        <f t="shared" si="7"/>
        <v>5</v>
      </c>
      <c r="AB19" s="162">
        <v>248</v>
      </c>
      <c r="AC19" s="221">
        <f t="shared" si="8"/>
        <v>65.263</v>
      </c>
      <c r="AD19" s="164">
        <f t="shared" si="9"/>
        <v>6</v>
      </c>
      <c r="AE19" s="222"/>
      <c r="AF19" s="222"/>
      <c r="AG19" s="222"/>
      <c r="AH19" s="227">
        <f t="shared" si="10"/>
        <v>255.5</v>
      </c>
      <c r="AI19" s="221">
        <f t="shared" si="11"/>
        <v>67.237</v>
      </c>
      <c r="AJ19" s="228"/>
      <c r="AK19" s="28"/>
      <c r="AL19" s="69"/>
      <c r="AM19" s="9"/>
    </row>
    <row r="20" spans="1:38" s="70" customFormat="1" ht="33.75" customHeight="1">
      <c r="A20" s="151">
        <v>7</v>
      </c>
      <c r="B20" s="157">
        <v>507</v>
      </c>
      <c r="C20" s="157"/>
      <c r="D20" s="154">
        <v>10080582</v>
      </c>
      <c r="E20" s="155" t="s">
        <v>51</v>
      </c>
      <c r="F20" s="155" t="s">
        <v>77</v>
      </c>
      <c r="G20" s="157" t="s">
        <v>25</v>
      </c>
      <c r="H20" s="160" t="s">
        <v>262</v>
      </c>
      <c r="I20" s="169" t="s">
        <v>78</v>
      </c>
      <c r="J20" s="170" t="s">
        <v>79</v>
      </c>
      <c r="K20" s="160" t="s">
        <v>26</v>
      </c>
      <c r="L20" s="160" t="s">
        <v>27</v>
      </c>
      <c r="M20" s="160" t="s">
        <v>38</v>
      </c>
      <c r="N20" s="160" t="s">
        <v>80</v>
      </c>
      <c r="O20" s="175" t="s">
        <v>81</v>
      </c>
      <c r="P20" s="162">
        <v>243.5</v>
      </c>
      <c r="Q20" s="221">
        <f t="shared" si="0"/>
        <v>64.079</v>
      </c>
      <c r="R20" s="164">
        <f t="shared" si="1"/>
        <v>7</v>
      </c>
      <c r="S20" s="162">
        <v>249</v>
      </c>
      <c r="T20" s="221">
        <f t="shared" si="2"/>
        <v>65.526</v>
      </c>
      <c r="U20" s="164">
        <f t="shared" si="3"/>
        <v>7</v>
      </c>
      <c r="V20" s="162">
        <v>241</v>
      </c>
      <c r="W20" s="221">
        <f t="shared" si="4"/>
        <v>63.421</v>
      </c>
      <c r="X20" s="164">
        <f t="shared" si="5"/>
        <v>7</v>
      </c>
      <c r="Y20" s="162">
        <v>249.5</v>
      </c>
      <c r="Z20" s="221">
        <f t="shared" si="6"/>
        <v>65.658</v>
      </c>
      <c r="AA20" s="164">
        <f t="shared" si="7"/>
        <v>7</v>
      </c>
      <c r="AB20" s="162">
        <v>243</v>
      </c>
      <c r="AC20" s="221">
        <f t="shared" si="8"/>
        <v>63.947</v>
      </c>
      <c r="AD20" s="164">
        <f t="shared" si="9"/>
        <v>7</v>
      </c>
      <c r="AE20" s="222"/>
      <c r="AF20" s="222"/>
      <c r="AG20" s="222"/>
      <c r="AH20" s="227">
        <f t="shared" si="10"/>
        <v>245.2</v>
      </c>
      <c r="AI20" s="221">
        <f t="shared" si="11"/>
        <v>64.526</v>
      </c>
      <c r="AJ20" s="166"/>
      <c r="AK20" s="28"/>
      <c r="AL20" s="69"/>
    </row>
    <row r="21" spans="1:39" s="70" customFormat="1" ht="33.75" customHeight="1">
      <c r="A21" s="151">
        <v>8</v>
      </c>
      <c r="B21" s="157">
        <v>512</v>
      </c>
      <c r="C21" s="157"/>
      <c r="D21" s="173">
        <v>10117859</v>
      </c>
      <c r="E21" s="174" t="s">
        <v>307</v>
      </c>
      <c r="F21" s="174" t="s">
        <v>447</v>
      </c>
      <c r="G21" s="173" t="s">
        <v>214</v>
      </c>
      <c r="H21" s="160" t="s">
        <v>283</v>
      </c>
      <c r="I21" s="169" t="s">
        <v>408</v>
      </c>
      <c r="J21" s="220" t="s">
        <v>248</v>
      </c>
      <c r="K21" s="160" t="s">
        <v>203</v>
      </c>
      <c r="L21" s="160" t="s">
        <v>281</v>
      </c>
      <c r="M21" s="160" t="s">
        <v>38</v>
      </c>
      <c r="N21" s="171" t="s">
        <v>208</v>
      </c>
      <c r="O21" s="175" t="s">
        <v>284</v>
      </c>
      <c r="P21" s="162">
        <v>242.5</v>
      </c>
      <c r="Q21" s="221">
        <f t="shared" si="0"/>
        <v>63.816</v>
      </c>
      <c r="R21" s="164">
        <f t="shared" si="1"/>
        <v>8</v>
      </c>
      <c r="S21" s="162">
        <v>233.5</v>
      </c>
      <c r="T21" s="221">
        <f t="shared" si="2"/>
        <v>61.447</v>
      </c>
      <c r="U21" s="164">
        <f t="shared" si="3"/>
        <v>8</v>
      </c>
      <c r="V21" s="162">
        <v>235.5</v>
      </c>
      <c r="W21" s="221">
        <f t="shared" si="4"/>
        <v>61.974</v>
      </c>
      <c r="X21" s="164">
        <f t="shared" si="5"/>
        <v>8</v>
      </c>
      <c r="Y21" s="162">
        <v>246</v>
      </c>
      <c r="Z21" s="221">
        <f t="shared" si="6"/>
        <v>64.737</v>
      </c>
      <c r="AA21" s="164">
        <f t="shared" si="7"/>
        <v>8</v>
      </c>
      <c r="AB21" s="162">
        <v>234</v>
      </c>
      <c r="AC21" s="221">
        <f t="shared" si="8"/>
        <v>61.579</v>
      </c>
      <c r="AD21" s="164">
        <f t="shared" si="9"/>
        <v>8</v>
      </c>
      <c r="AE21" s="222"/>
      <c r="AF21" s="222"/>
      <c r="AG21" s="222"/>
      <c r="AH21" s="227">
        <f t="shared" si="10"/>
        <v>238.3</v>
      </c>
      <c r="AI21" s="221">
        <f t="shared" si="11"/>
        <v>62.711</v>
      </c>
      <c r="AJ21" s="228"/>
      <c r="AK21" s="71"/>
      <c r="AL21" s="69"/>
      <c r="AM21" s="9"/>
    </row>
    <row r="22" spans="1:38" s="70" customFormat="1" ht="33.75" customHeight="1">
      <c r="A22" s="151">
        <v>9</v>
      </c>
      <c r="B22" s="157">
        <v>509</v>
      </c>
      <c r="C22" s="157"/>
      <c r="D22" s="158" t="s">
        <v>343</v>
      </c>
      <c r="E22" s="155" t="s">
        <v>422</v>
      </c>
      <c r="F22" s="156" t="s">
        <v>423</v>
      </c>
      <c r="G22" s="157" t="s">
        <v>25</v>
      </c>
      <c r="H22" s="154" t="s">
        <v>271</v>
      </c>
      <c r="I22" s="156" t="s">
        <v>424</v>
      </c>
      <c r="J22" s="159" t="s">
        <v>191</v>
      </c>
      <c r="K22" s="154" t="s">
        <v>192</v>
      </c>
      <c r="L22" s="154" t="s">
        <v>27</v>
      </c>
      <c r="M22" s="154" t="s">
        <v>28</v>
      </c>
      <c r="N22" s="154" t="s">
        <v>68</v>
      </c>
      <c r="O22" s="168" t="s">
        <v>193</v>
      </c>
      <c r="P22" s="162">
        <v>232.5</v>
      </c>
      <c r="Q22" s="221">
        <f t="shared" si="0"/>
        <v>61.184</v>
      </c>
      <c r="R22" s="164">
        <f t="shared" si="1"/>
        <v>9</v>
      </c>
      <c r="S22" s="162">
        <v>227</v>
      </c>
      <c r="T22" s="221">
        <f t="shared" si="2"/>
        <v>59.737</v>
      </c>
      <c r="U22" s="164">
        <f t="shared" si="3"/>
        <v>9</v>
      </c>
      <c r="V22" s="162">
        <v>221</v>
      </c>
      <c r="W22" s="221">
        <f t="shared" si="4"/>
        <v>58.158</v>
      </c>
      <c r="X22" s="164">
        <f t="shared" si="5"/>
        <v>10</v>
      </c>
      <c r="Y22" s="162">
        <v>234.5</v>
      </c>
      <c r="Z22" s="221">
        <f t="shared" si="6"/>
        <v>61.711</v>
      </c>
      <c r="AA22" s="164">
        <f t="shared" si="7"/>
        <v>10</v>
      </c>
      <c r="AB22" s="162">
        <v>233</v>
      </c>
      <c r="AC22" s="221">
        <f t="shared" si="8"/>
        <v>61.316</v>
      </c>
      <c r="AD22" s="164">
        <f t="shared" si="9"/>
        <v>9</v>
      </c>
      <c r="AE22" s="222"/>
      <c r="AF22" s="222"/>
      <c r="AG22" s="222"/>
      <c r="AH22" s="227">
        <f t="shared" si="10"/>
        <v>229.6</v>
      </c>
      <c r="AI22" s="221">
        <f t="shared" si="11"/>
        <v>60.421</v>
      </c>
      <c r="AJ22" s="228"/>
      <c r="AK22" s="28"/>
      <c r="AL22" s="69"/>
    </row>
    <row r="23" spans="1:38" s="70" customFormat="1" ht="33.75" customHeight="1">
      <c r="A23" s="151">
        <v>10</v>
      </c>
      <c r="B23" s="157">
        <v>511</v>
      </c>
      <c r="C23" s="157"/>
      <c r="D23" s="176">
        <v>10117749</v>
      </c>
      <c r="E23" s="177" t="s">
        <v>97</v>
      </c>
      <c r="F23" s="178" t="s">
        <v>155</v>
      </c>
      <c r="G23" s="176" t="s">
        <v>25</v>
      </c>
      <c r="H23" s="122" t="s">
        <v>266</v>
      </c>
      <c r="I23" s="229" t="s">
        <v>430</v>
      </c>
      <c r="J23" s="179" t="s">
        <v>267</v>
      </c>
      <c r="K23" s="122" t="s">
        <v>70</v>
      </c>
      <c r="L23" s="122" t="s">
        <v>150</v>
      </c>
      <c r="M23" s="122" t="s">
        <v>43</v>
      </c>
      <c r="N23" s="122" t="s">
        <v>225</v>
      </c>
      <c r="O23" s="123" t="s">
        <v>268</v>
      </c>
      <c r="P23" s="162">
        <v>226</v>
      </c>
      <c r="Q23" s="221">
        <f t="shared" si="0"/>
        <v>59.474</v>
      </c>
      <c r="R23" s="164">
        <f t="shared" si="1"/>
        <v>10</v>
      </c>
      <c r="S23" s="162">
        <v>222.5</v>
      </c>
      <c r="T23" s="221">
        <f t="shared" si="2"/>
        <v>58.553</v>
      </c>
      <c r="U23" s="164">
        <f t="shared" si="3"/>
        <v>10</v>
      </c>
      <c r="V23" s="162">
        <v>228.5</v>
      </c>
      <c r="W23" s="221">
        <f t="shared" si="4"/>
        <v>60.132</v>
      </c>
      <c r="X23" s="164">
        <f t="shared" si="5"/>
        <v>9</v>
      </c>
      <c r="Y23" s="162">
        <v>235.5</v>
      </c>
      <c r="Z23" s="221">
        <f t="shared" si="6"/>
        <v>61.974</v>
      </c>
      <c r="AA23" s="164">
        <f t="shared" si="7"/>
        <v>9</v>
      </c>
      <c r="AB23" s="162">
        <v>229.5</v>
      </c>
      <c r="AC23" s="221">
        <f t="shared" si="8"/>
        <v>60.395</v>
      </c>
      <c r="AD23" s="164">
        <f t="shared" si="9"/>
        <v>10</v>
      </c>
      <c r="AE23" s="222"/>
      <c r="AF23" s="222"/>
      <c r="AG23" s="222"/>
      <c r="AH23" s="227">
        <f t="shared" si="10"/>
        <v>228.4</v>
      </c>
      <c r="AI23" s="221">
        <v>60.105</v>
      </c>
      <c r="AJ23" s="228"/>
      <c r="AK23" s="71"/>
      <c r="AL23" s="69"/>
    </row>
    <row r="24" spans="1:38" s="70" customFormat="1" ht="33.75" customHeight="1">
      <c r="A24" s="151"/>
      <c r="B24" s="157">
        <v>505</v>
      </c>
      <c r="C24" s="157"/>
      <c r="D24" s="176">
        <v>10075005</v>
      </c>
      <c r="E24" s="177" t="s">
        <v>416</v>
      </c>
      <c r="F24" s="178" t="s">
        <v>417</v>
      </c>
      <c r="G24" s="176" t="s">
        <v>214</v>
      </c>
      <c r="H24" s="160" t="s">
        <v>410</v>
      </c>
      <c r="I24" s="169" t="s">
        <v>411</v>
      </c>
      <c r="J24" s="230" t="s">
        <v>248</v>
      </c>
      <c r="K24" s="122" t="s">
        <v>203</v>
      </c>
      <c r="L24" s="122" t="s">
        <v>150</v>
      </c>
      <c r="M24" s="160" t="s">
        <v>412</v>
      </c>
      <c r="N24" s="160" t="s">
        <v>215</v>
      </c>
      <c r="O24" s="175" t="s">
        <v>413</v>
      </c>
      <c r="P24" s="285" t="s">
        <v>559</v>
      </c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7"/>
      <c r="AJ24" s="228"/>
      <c r="AK24" s="28"/>
      <c r="AL24" s="69"/>
    </row>
    <row r="25" spans="1:39" s="70" customFormat="1" ht="23.25" customHeight="1">
      <c r="A25" s="193"/>
      <c r="B25" s="208"/>
      <c r="C25" s="209"/>
      <c r="D25" s="210"/>
      <c r="E25" s="211"/>
      <c r="F25" s="211"/>
      <c r="G25" s="212"/>
      <c r="H25" s="208"/>
      <c r="I25" s="213"/>
      <c r="J25" s="214"/>
      <c r="K25" s="208"/>
      <c r="L25" s="208"/>
      <c r="M25" s="208"/>
      <c r="N25" s="208"/>
      <c r="O25" s="215"/>
      <c r="P25" s="216"/>
      <c r="Q25" s="190"/>
      <c r="R25" s="217"/>
      <c r="S25" s="216"/>
      <c r="T25" s="190"/>
      <c r="U25" s="217"/>
      <c r="V25" s="216"/>
      <c r="W25" s="190"/>
      <c r="X25" s="217"/>
      <c r="Y25" s="216"/>
      <c r="Z25" s="190"/>
      <c r="AA25" s="217"/>
      <c r="AB25" s="216"/>
      <c r="AC25" s="194"/>
      <c r="AD25" s="197"/>
      <c r="AE25" s="198"/>
      <c r="AF25" s="198"/>
      <c r="AG25" s="198"/>
      <c r="AH25" s="218"/>
      <c r="AI25" s="194"/>
      <c r="AJ25" s="198"/>
      <c r="AK25" s="71"/>
      <c r="AL25" s="69"/>
      <c r="AM25" s="9"/>
    </row>
    <row r="26" spans="1:15" ht="19.5">
      <c r="A26" s="80" t="s">
        <v>188</v>
      </c>
      <c r="B26" s="76"/>
      <c r="C26" s="76"/>
      <c r="D26" s="1"/>
      <c r="E26" s="76"/>
      <c r="F26" s="76"/>
      <c r="G26" s="1"/>
      <c r="H26" s="1"/>
      <c r="I26" s="1"/>
      <c r="J26" s="1"/>
      <c r="K26" s="280"/>
      <c r="L26" s="280"/>
      <c r="M26" s="280"/>
      <c r="N26" s="280"/>
      <c r="O26" s="280"/>
    </row>
  </sheetData>
  <sheetProtection/>
  <mergeCells count="38">
    <mergeCell ref="G7:K7"/>
    <mergeCell ref="M7:Q7"/>
    <mergeCell ref="A1:AJ1"/>
    <mergeCell ref="A2:AJ2"/>
    <mergeCell ref="A4:AJ4"/>
    <mergeCell ref="A5:AJ5"/>
    <mergeCell ref="G6:K6"/>
    <mergeCell ref="M6:Q6"/>
    <mergeCell ref="AI11:AJ11"/>
    <mergeCell ref="A12:A13"/>
    <mergeCell ref="B12:B13"/>
    <mergeCell ref="C12:C13"/>
    <mergeCell ref="D12:D13"/>
    <mergeCell ref="E12:E13"/>
    <mergeCell ref="N12:N13"/>
    <mergeCell ref="O12:O13"/>
    <mergeCell ref="P12:R12"/>
    <mergeCell ref="F12:F13"/>
    <mergeCell ref="AH12:AH13"/>
    <mergeCell ref="M12:M13"/>
    <mergeCell ref="S12:U12"/>
    <mergeCell ref="V12:X12"/>
    <mergeCell ref="G12:G13"/>
    <mergeCell ref="H12:H13"/>
    <mergeCell ref="I12:I13"/>
    <mergeCell ref="J12:J13"/>
    <mergeCell ref="K12:K13"/>
    <mergeCell ref="L12:L13"/>
    <mergeCell ref="P24:AI24"/>
    <mergeCell ref="M8:S8"/>
    <mergeCell ref="AI12:AI13"/>
    <mergeCell ref="AJ12:AJ13"/>
    <mergeCell ref="K26:O26"/>
    <mergeCell ref="Y12:AA12"/>
    <mergeCell ref="AB12:AD12"/>
    <mergeCell ref="AE12:AE13"/>
    <mergeCell ref="AF12:AF13"/>
    <mergeCell ref="AG12:AG13"/>
  </mergeCells>
  <printOptions/>
  <pageMargins left="0.25" right="0.25" top="0.75" bottom="0.75" header="0.3" footer="0.3"/>
  <pageSetup fitToHeight="0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2017-05-28T13:35:41Z</cp:lastPrinted>
  <dcterms:created xsi:type="dcterms:W3CDTF">2016-05-19T11:51:30Z</dcterms:created>
  <dcterms:modified xsi:type="dcterms:W3CDTF">2017-05-29T10:11:30Z</dcterms:modified>
  <cp:category/>
  <cp:version/>
  <cp:contentType/>
  <cp:contentStatus/>
</cp:coreProperties>
</file>