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1460" windowHeight="3192" firstSheet="10" activeTab="22"/>
  </bookViews>
  <sheets>
    <sheet name="МЛ" sheetId="1" r:id="rId1"/>
    <sheet name="1,3" sheetId="2" r:id="rId2"/>
    <sheet name="ППАд" sheetId="3" r:id="rId3"/>
    <sheet name="МЛ 3-4-5" sheetId="4" r:id="rId4"/>
    <sheet name="МЛ 7" sheetId="5" r:id="rId5"/>
    <sheet name="Выбор" sheetId="6" r:id="rId6"/>
    <sheet name="ППАд (л)" sheetId="7" r:id="rId7"/>
    <sheet name="КПД" sheetId="8" r:id="rId8"/>
    <sheet name="КПЮН" sheetId="9" r:id="rId9"/>
    <sheet name="ЭКВИ1" sheetId="10" r:id="rId10"/>
    <sheet name="МП" sheetId="11" r:id="rId11"/>
    <sheet name="БП" sheetId="12" r:id="rId12"/>
    <sheet name="ППЮН" sheetId="13" r:id="rId13"/>
    <sheet name="ППВд" sheetId="14" r:id="rId14"/>
    <sheet name="ППВ ок" sheetId="15" r:id="rId15"/>
    <sheet name="ЛПд" sheetId="16" r:id="rId16"/>
    <sheet name="ЛПюн" sheetId="17" r:id="rId17"/>
    <sheet name="СП" sheetId="18" r:id="rId18"/>
    <sheet name="ПБП" sheetId="19" r:id="rId19"/>
    <sheet name="ППА ок " sheetId="20" r:id="rId20"/>
    <sheet name="ППА л" sheetId="21" r:id="rId21"/>
    <sheet name="фристайл" sheetId="22" r:id="rId22"/>
    <sheet name="Судейская" sheetId="23" r:id="rId23"/>
  </sheets>
  <definedNames>
    <definedName name="_xlnm.Print_Area" localSheetId="5">'Выбор'!$A$1:$Z$20</definedName>
    <definedName name="_xlnm.Print_Area" localSheetId="16">'ЛПюн'!$A$1:$Z$18</definedName>
    <definedName name="_xlnm.Print_Area" localSheetId="0">'МЛ'!$A$1:$L$116</definedName>
    <definedName name="_xlnm.Print_Area" localSheetId="3">'МЛ 3-4-5'!$A$1:$S$27</definedName>
    <definedName name="_xlnm.Print_Area" localSheetId="4">'МЛ 7'!$A$1:$U$15</definedName>
    <definedName name="_xlnm.Print_Area" localSheetId="21">'фристайл'!$A$1:$U$13</definedName>
    <definedName name="_xlnm.Print_Area" localSheetId="9">'ЭКВИ1'!$A$2:$Z$16</definedName>
  </definedNames>
  <calcPr fullCalcOnLoad="1"/>
</workbook>
</file>

<file path=xl/sharedStrings.xml><?xml version="1.0" encoding="utf-8"?>
<sst xmlns="http://schemas.openxmlformats.org/spreadsheetml/2006/main" count="3049" uniqueCount="714">
  <si>
    <t>Выездка</t>
  </si>
  <si>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</si>
  <si>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</si>
  <si>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</si>
  <si>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</si>
  <si>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</si>
  <si>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</si>
  <si>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</si>
  <si>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</si>
  <si>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</si>
  <si>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</si>
  <si>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</si>
  <si>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</si>
  <si>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Технический делегат</t>
  </si>
  <si>
    <t>Главный судья</t>
  </si>
  <si>
    <t>Главный секретарь</t>
  </si>
  <si>
    <t>Ветеринарный врач</t>
  </si>
  <si>
    <t xml:space="preserve">выездка </t>
  </si>
  <si>
    <t>Технические результаты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</si>
  <si>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</si>
  <si>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</si>
  <si>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</si>
  <si>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</si>
  <si>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</si>
  <si>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</si>
  <si>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</si>
  <si>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</si>
  <si>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</si>
  <si>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</si>
  <si>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</si>
  <si>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</si>
  <si>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</si>
  <si>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</si>
  <si>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КМС</t>
  </si>
  <si>
    <t>Горбачева И.</t>
  </si>
  <si>
    <t>КСК "Дерби"/
Ленинградская область</t>
  </si>
  <si>
    <t>1Ю</t>
  </si>
  <si>
    <t>011277</t>
  </si>
  <si>
    <t>Вихрова Л.</t>
  </si>
  <si>
    <t>самостоятельно</t>
  </si>
  <si>
    <t>Ружинская Е.</t>
  </si>
  <si>
    <t>ПРЕДВАРИТЕЛЬНЫЙ ПРИЗ А. ДЕТИ</t>
  </si>
  <si>
    <t>ОК</t>
  </si>
  <si>
    <t>б/р</t>
  </si>
  <si>
    <t>КСК "Приор"/
Ленинградская область</t>
  </si>
  <si>
    <t>Зибрева О.</t>
  </si>
  <si>
    <t>Хмелев М.</t>
  </si>
  <si>
    <t>Русакова М.</t>
  </si>
  <si>
    <t>Прихожай В.</t>
  </si>
  <si>
    <t>КК "Форсайд"/
Ленинградская область</t>
  </si>
  <si>
    <t>Дети</t>
  </si>
  <si>
    <r>
      <t xml:space="preserve">РУЖИНСКАЯ
</t>
    </r>
    <r>
      <rPr>
        <sz val="8"/>
        <rFont val="Verdana"/>
        <family val="2"/>
      </rPr>
      <t>Адриана, 2003</t>
    </r>
  </si>
  <si>
    <t>016403</t>
  </si>
  <si>
    <t>016143</t>
  </si>
  <si>
    <t>СПб ГБОУ ДОД СДЮСШОР по кс и сп</t>
  </si>
  <si>
    <t>Комина М.</t>
  </si>
  <si>
    <t>СПб ГБОУ ДОД СДЮСШОР по кс и сп/
Санкт-Петербург</t>
  </si>
  <si>
    <t>005505</t>
  </si>
  <si>
    <t>010475</t>
  </si>
  <si>
    <t>015649</t>
  </si>
  <si>
    <t>Макарова И.</t>
  </si>
  <si>
    <t>008904</t>
  </si>
  <si>
    <t>КОМАНДНЫЙ ПРИЗ. ДЕТИ</t>
  </si>
  <si>
    <t>ПРЕДВАРИТЕЛЬНЫЙ ПРИЗ. ЮНОШИ</t>
  </si>
  <si>
    <t>Юноши</t>
  </si>
  <si>
    <t>Ч.вл/
Ленинградская область</t>
  </si>
  <si>
    <t>016102</t>
  </si>
  <si>
    <t>Волчек П.</t>
  </si>
  <si>
    <t>КСК "Перспектива"/
Санкт-Петербург</t>
  </si>
  <si>
    <r>
      <t xml:space="preserve">ТВОРОГОВА-КУЗНЕЦОВА
</t>
    </r>
    <r>
      <rPr>
        <sz val="8"/>
        <rFont val="Verdana"/>
        <family val="2"/>
      </rPr>
      <t>Полина,2001</t>
    </r>
  </si>
  <si>
    <t>008538</t>
  </si>
  <si>
    <t>Новинская М.</t>
  </si>
  <si>
    <t>Чебунина О.</t>
  </si>
  <si>
    <t>Огулова Н.</t>
  </si>
  <si>
    <t>КСК "Приор"/
Санкт-Петербург</t>
  </si>
  <si>
    <t>КОМАНДНЫЙ ПРИЗ. ЮНОШИ</t>
  </si>
  <si>
    <t>Боброва М.</t>
  </si>
  <si>
    <t>Веклич Н.</t>
  </si>
  <si>
    <t>Лудина И.</t>
  </si>
  <si>
    <t>МС</t>
  </si>
  <si>
    <t>МАЛЫЙ ПРИЗ</t>
  </si>
  <si>
    <t>КСК "Перспектива"/
Ленинградская область</t>
  </si>
  <si>
    <t>ЭКВИ 1</t>
  </si>
  <si>
    <t>005200</t>
  </si>
  <si>
    <t>Таиров А.</t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</si>
  <si>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</si>
  <si>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</si>
  <si>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</si>
  <si>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t>009920</t>
  </si>
  <si>
    <t>Бундас И.</t>
  </si>
  <si>
    <t>Дука А.</t>
  </si>
  <si>
    <t>Езда по выбору</t>
  </si>
  <si>
    <t>Поленова Н.</t>
  </si>
  <si>
    <t>Езда</t>
  </si>
  <si>
    <t>ПРЕДВАРИТЕЛЬНЫЙ ПРИЗ В. ДЕТИ</t>
  </si>
  <si>
    <t>ЛИЧНЫЙ ПРИЗ. ДЕТИ</t>
  </si>
  <si>
    <t>Открытый класс</t>
  </si>
  <si>
    <t>008405</t>
  </si>
  <si>
    <r>
      <t xml:space="preserve">ГАРНИК 
</t>
    </r>
    <r>
      <rPr>
        <sz val="8"/>
        <rFont val="Verdana"/>
        <family val="2"/>
      </rPr>
      <t>Анастасия</t>
    </r>
  </si>
  <si>
    <t>007989</t>
  </si>
  <si>
    <r>
      <t xml:space="preserve">СТАКОРД-03, </t>
    </r>
    <r>
      <rPr>
        <sz val="8"/>
        <rFont val="Verdana"/>
        <family val="2"/>
      </rPr>
      <t>мер, рыж, ганн, Стаккато, Германия</t>
    </r>
  </si>
  <si>
    <t>010490</t>
  </si>
  <si>
    <t>Гарник А.</t>
  </si>
  <si>
    <t>КСК им. Ю. Русаковой / 
Санкт-Петербург</t>
  </si>
  <si>
    <t>ЛИЧНЫЙ ПРИЗ. ЮНОШИ</t>
  </si>
  <si>
    <t>СП №1</t>
  </si>
  <si>
    <t>БП</t>
  </si>
  <si>
    <r>
      <t xml:space="preserve">ЖИГАЛОВА
</t>
    </r>
    <r>
      <rPr>
        <sz val="8"/>
        <rFont val="Verdana"/>
        <family val="2"/>
      </rPr>
      <t>Галина</t>
    </r>
  </si>
  <si>
    <t>000959</t>
  </si>
  <si>
    <r>
      <t>КАПРИОЛЬ В-07</t>
    </r>
    <r>
      <rPr>
        <sz val="8"/>
        <rFont val="Verdana"/>
        <family val="2"/>
      </rPr>
      <t>, мер, бул, KWPN, Хеммингуэй, Голландия</t>
    </r>
  </si>
  <si>
    <t>010645</t>
  </si>
  <si>
    <t>Танков А.</t>
  </si>
  <si>
    <t>009576</t>
  </si>
  <si>
    <t>Комякова К.</t>
  </si>
  <si>
    <t>001482</t>
  </si>
  <si>
    <t>Состав судейской:</t>
  </si>
  <si>
    <t xml:space="preserve"> -</t>
  </si>
  <si>
    <t>Большой приз</t>
  </si>
  <si>
    <t>Средний приз №1</t>
  </si>
  <si>
    <t>1ю</t>
  </si>
  <si>
    <t>021489</t>
  </si>
  <si>
    <t>001727</t>
  </si>
  <si>
    <t>014476</t>
  </si>
  <si>
    <t>КК "Форсайд" / 
Ленинградская область</t>
  </si>
  <si>
    <t>002006</t>
  </si>
  <si>
    <t>007481</t>
  </si>
  <si>
    <t>Крупчатникова Е.</t>
  </si>
  <si>
    <t>057801</t>
  </si>
  <si>
    <t>016384</t>
  </si>
  <si>
    <t>011806</t>
  </si>
  <si>
    <t>Власова А.</t>
  </si>
  <si>
    <t>006242</t>
  </si>
  <si>
    <t>Шутова А.</t>
  </si>
  <si>
    <t>Топаз В.</t>
  </si>
  <si>
    <t>014226</t>
  </si>
  <si>
    <r>
      <t>СТЕЛЛА-08 (128)</t>
    </r>
    <r>
      <rPr>
        <sz val="8"/>
        <rFont val="Verdana"/>
        <family val="2"/>
      </rPr>
      <t>, коб., уэльск. пони, Лемонштилл Ройал Флайт, Голландия</t>
    </r>
  </si>
  <si>
    <t>2Ю</t>
  </si>
  <si>
    <t>3Ю</t>
  </si>
  <si>
    <t>Стуканцева Д.</t>
  </si>
  <si>
    <t>КСК "Райдер" /
Санкт-Петербург</t>
  </si>
  <si>
    <t xml:space="preserve">Член ГСК - </t>
  </si>
  <si>
    <t xml:space="preserve">Главный секретарь - </t>
  </si>
  <si>
    <t xml:space="preserve">Шеф-стюард - </t>
  </si>
  <si>
    <t xml:space="preserve">Читчики: </t>
  </si>
  <si>
    <t xml:space="preserve">Главный судья - </t>
  </si>
  <si>
    <t>Лудина И.В.</t>
  </si>
  <si>
    <t>Огулова Н.В.</t>
  </si>
  <si>
    <t xml:space="preserve">Протоколы - </t>
  </si>
  <si>
    <t>Егорова А.А.</t>
  </si>
  <si>
    <t>Технический Делегат -</t>
  </si>
  <si>
    <t xml:space="preserve">Стюард - </t>
  </si>
  <si>
    <t xml:space="preserve">Ветеринарный врач - </t>
  </si>
  <si>
    <t>Должность</t>
  </si>
  <si>
    <t>ФИО</t>
  </si>
  <si>
    <t>Категория</t>
  </si>
  <si>
    <t>Регион</t>
  </si>
  <si>
    <t>Оценка</t>
  </si>
  <si>
    <t>ВК</t>
  </si>
  <si>
    <t>1К</t>
  </si>
  <si>
    <t>2К</t>
  </si>
  <si>
    <t>Санкт-Петербург</t>
  </si>
  <si>
    <t>Ленинградская область</t>
  </si>
  <si>
    <t>Груднева В.В.</t>
  </si>
  <si>
    <t>Тех.секретарь</t>
  </si>
  <si>
    <t>Березкина А.Д.</t>
  </si>
  <si>
    <t>Архангельская область</t>
  </si>
  <si>
    <t>КУБОК САНКТ-ПЕТЕРБУРГА ПО ВЫЕЗДКЕ, 5 ЭТАП
КУБОК MAXIMA PARK-2017
КУБОК КСК «ВЕНТА-АРЕНА»
Региональные соревнования</t>
  </si>
  <si>
    <t>29-30 июля 2017</t>
  </si>
  <si>
    <t>КСК "Вента-арена" / Ленинградская область</t>
  </si>
  <si>
    <t>КУБОК КСК «ВЕНТА-АРЕНА»</t>
  </si>
  <si>
    <t>29 июля 2017</t>
  </si>
  <si>
    <t>Езда ФКС СПб №1.3 (2016г) – манеж 20х40м</t>
  </si>
  <si>
    <r>
      <t xml:space="preserve">МЕДЖИК ОФ ДЕСТЕНИ-10, </t>
    </r>
    <r>
      <rPr>
        <sz val="8"/>
        <rFont val="Verdana"/>
        <family val="2"/>
      </rPr>
      <t>коб, гнед, арабо-пони, Гипноз</t>
    </r>
  </si>
  <si>
    <t>016629</t>
  </si>
  <si>
    <t>Ильина А.</t>
  </si>
  <si>
    <t>КСК "Талисман"/
Санкт-Петербург</t>
  </si>
  <si>
    <r>
      <t xml:space="preserve">ГОЛУБЕВА
</t>
    </r>
    <r>
      <rPr>
        <sz val="8"/>
        <rFont val="Verdana"/>
        <family val="2"/>
      </rPr>
      <t>Анна,2009</t>
    </r>
  </si>
  <si>
    <r>
      <t>ПРИНЦ УЭЛЬСКИЙ-06</t>
    </r>
    <r>
      <rPr>
        <sz val="8"/>
        <rFont val="Verdana"/>
        <family val="2"/>
      </rPr>
      <t>, жер, бур, уэльск.пони</t>
    </r>
  </si>
  <si>
    <t>016118</t>
  </si>
  <si>
    <t>Кодукова И.</t>
  </si>
  <si>
    <r>
      <t xml:space="preserve">ОСТАПУК
</t>
    </r>
    <r>
      <rPr>
        <sz val="8"/>
        <rFont val="Verdana"/>
        <family val="2"/>
      </rPr>
      <t>Никита,2007</t>
    </r>
  </si>
  <si>
    <t>Езда ФКС СПб №2.3 (2016г) – манеж 20х40м</t>
  </si>
  <si>
    <r>
      <t xml:space="preserve">КАЛИНИНА </t>
    </r>
    <r>
      <rPr>
        <sz val="8"/>
        <rFont val="Verdana"/>
        <family val="2"/>
      </rPr>
      <t>Зоя, 2006</t>
    </r>
  </si>
  <si>
    <t>007187</t>
  </si>
  <si>
    <r>
      <t xml:space="preserve">ШОКОЛАД-06 (144), </t>
    </r>
    <r>
      <rPr>
        <sz val="8"/>
        <rFont val="Verdana"/>
        <family val="2"/>
      </rPr>
      <t>мер, гнед, клеппер</t>
    </r>
  </si>
  <si>
    <t>Петроченков А.</t>
  </si>
  <si>
    <t>Калинина Ю.</t>
  </si>
  <si>
    <t>КСК "Велес" / Ленинградская область</t>
  </si>
  <si>
    <r>
      <t xml:space="preserve">ШВЕЦОВА
</t>
    </r>
    <r>
      <rPr>
        <sz val="8"/>
        <rFont val="Verdana"/>
        <family val="2"/>
      </rPr>
      <t>Олеся, 2003</t>
    </r>
  </si>
  <si>
    <t>036203</t>
  </si>
  <si>
    <r>
      <t xml:space="preserve">РОЗА'С САВАНЕТА-06, </t>
    </r>
    <r>
      <rPr>
        <sz val="8"/>
        <rFont val="Verdana"/>
        <family val="2"/>
      </rPr>
      <t>мер, бур, нью форест пони, Мэйк Май Дэй, Нидерланды</t>
    </r>
  </si>
  <si>
    <t>009928</t>
  </si>
  <si>
    <t>Дебердеева Т.</t>
  </si>
  <si>
    <t>Савельева И.</t>
  </si>
  <si>
    <t>КК "Форсайд"/
Санкт-Петербург</t>
  </si>
  <si>
    <r>
      <t xml:space="preserve">КРУПЧАТНИКОВА
</t>
    </r>
    <r>
      <rPr>
        <sz val="8"/>
        <rFont val="Verdana"/>
        <family val="2"/>
      </rPr>
      <t>Варвара,2006</t>
    </r>
  </si>
  <si>
    <r>
      <t xml:space="preserve">МИСТЕР РОДИН-06, </t>
    </r>
    <r>
      <rPr>
        <sz val="8"/>
        <rFont val="Verdana"/>
        <family val="2"/>
      </rPr>
      <t>(127), жер, палом, уэльск.пони, Уоллингс Данте, Нидерланды</t>
    </r>
  </si>
  <si>
    <t>Ахачинский А. - ВК - Санкт-Петербург</t>
  </si>
  <si>
    <t>Егорова А. - ВК - Санкт-Петербург</t>
  </si>
  <si>
    <t>КУБОК САНКТ-ПЕТЕРБУРГА ПО ВЫЕЗДКЕ, 5 ЭТАП
КУБОК MAXIMA PARK-2017
КУБОК КСК «ВЕНТА-АРЕНА»</t>
  </si>
  <si>
    <r>
      <t xml:space="preserve">ТАТИЩЕВА
</t>
    </r>
    <r>
      <rPr>
        <sz val="8"/>
        <rFont val="Verdana"/>
        <family val="2"/>
      </rPr>
      <t>Ксения,2002</t>
    </r>
  </si>
  <si>
    <r>
      <t xml:space="preserve">ФУТУРО-12, </t>
    </r>
    <r>
      <rPr>
        <sz val="8"/>
        <rFont val="Verdana"/>
        <family val="2"/>
      </rPr>
      <t>мер, сер, пони класс, Россия</t>
    </r>
  </si>
  <si>
    <t>016628</t>
  </si>
  <si>
    <t>Винокурова А.</t>
  </si>
  <si>
    <r>
      <t xml:space="preserve">АГАТЬЕВА
</t>
    </r>
    <r>
      <rPr>
        <sz val="8"/>
        <rFont val="Verdana"/>
        <family val="2"/>
      </rPr>
      <t>Аксинья, 2004</t>
    </r>
  </si>
  <si>
    <r>
      <t xml:space="preserve">ВАНКУВЕР-02 </t>
    </r>
    <r>
      <rPr>
        <sz val="8"/>
        <rFont val="Verdana"/>
        <family val="2"/>
      </rPr>
      <t>мер., гнед., райт-пони,неизв., Нидерланды</t>
    </r>
  </si>
  <si>
    <t>010584</t>
  </si>
  <si>
    <r>
      <t xml:space="preserve">ИВАНУШКИНА
</t>
    </r>
    <r>
      <rPr>
        <sz val="8"/>
        <rFont val="Verdana"/>
        <family val="2"/>
      </rPr>
      <t>Владислава,2004</t>
    </r>
  </si>
  <si>
    <r>
      <t xml:space="preserve">НЬЮ ЧЕЛЕНДЖИС ШАЙЕНН-07, </t>
    </r>
    <r>
      <rPr>
        <sz val="8"/>
        <rFont val="Verdana"/>
        <family val="2"/>
      </rPr>
      <t>коб, изаб, уэльск.пони, Эиар Калиф, Нидерланды</t>
    </r>
  </si>
  <si>
    <r>
      <t xml:space="preserve">МАХИЛЕВА
</t>
    </r>
    <r>
      <rPr>
        <sz val="8"/>
        <rFont val="Verdana"/>
        <family val="2"/>
      </rPr>
      <t>Арина,2006</t>
    </r>
  </si>
  <si>
    <r>
      <t xml:space="preserve">ФОРД МУСТАНГ-10, </t>
    </r>
    <r>
      <rPr>
        <sz val="8"/>
        <rFont val="Verdana"/>
        <family val="2"/>
      </rPr>
      <t>мер, вор, полукр, Россия</t>
    </r>
  </si>
  <si>
    <r>
      <t xml:space="preserve">МИЛК ЭНД ХАНИ-12, </t>
    </r>
    <r>
      <rPr>
        <sz val="8"/>
        <rFont val="Verdana"/>
        <family val="2"/>
      </rPr>
      <t>(127), коб, св.рыж, уэльск.пони, Грайшалл ниджинси, Россия</t>
    </r>
  </si>
  <si>
    <t>016190</t>
  </si>
  <si>
    <t>КСК "Вента-Арена" / Ленинградская область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</si>
  <si>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</si>
  <si>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</si>
  <si>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</si>
  <si>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</si>
  <si>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</si>
  <si>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</si>
  <si>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</si>
  <si>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</si>
  <si>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t>Соревнования для лошадей 3-4 лет</t>
  </si>
  <si>
    <t>КСК "Вента"/
Санкт-Петербург</t>
  </si>
  <si>
    <r>
      <t>ВИХРОВА</t>
    </r>
    <r>
      <rPr>
        <sz val="8"/>
        <rFont val="Verdana"/>
        <family val="2"/>
      </rPr>
      <t xml:space="preserve"> Елена</t>
    </r>
  </si>
  <si>
    <t>005895</t>
  </si>
  <si>
    <t>017406</t>
  </si>
  <si>
    <t>Вихрова Е.</t>
  </si>
  <si>
    <t>КСК "Стиль"/
Санкт-Петербург</t>
  </si>
  <si>
    <r>
      <t xml:space="preserve">ШЕСТАКОВА
</t>
    </r>
    <r>
      <rPr>
        <sz val="8"/>
        <rFont val="Verdana"/>
        <family val="2"/>
      </rPr>
      <t>Ксения</t>
    </r>
  </si>
  <si>
    <t>003882</t>
  </si>
  <si>
    <t>016192</t>
  </si>
  <si>
    <t>Шестакова К.</t>
  </si>
  <si>
    <t>Гордюшкина Ю.</t>
  </si>
  <si>
    <t>КСК "Аллюр"/
Ленинградская область</t>
  </si>
  <si>
    <t>010716</t>
  </si>
  <si>
    <t>Попова С.</t>
  </si>
  <si>
    <t>КСК "Всадник"/
Санкт-Петербург</t>
  </si>
  <si>
    <r>
      <t xml:space="preserve">КЛЮШНИКОВА
</t>
    </r>
    <r>
      <rPr>
        <sz val="8"/>
        <rFont val="Verdana"/>
        <family val="2"/>
      </rPr>
      <t>Мария</t>
    </r>
  </si>
  <si>
    <t>015793</t>
  </si>
  <si>
    <r>
      <t xml:space="preserve">ЧЕРРИ ЛАВ-13, </t>
    </r>
    <r>
      <rPr>
        <sz val="8"/>
        <rFont val="Verdana"/>
        <family val="2"/>
      </rPr>
      <t>коб, т.гнед, ганн, Чикаго, кз Георгенбург</t>
    </r>
  </si>
  <si>
    <t>016149</t>
  </si>
  <si>
    <t>Клюшникова М.</t>
  </si>
  <si>
    <t>Тест FEI 2009 "Предварительная езда для 5-летних лошадей"</t>
  </si>
  <si>
    <r>
      <t xml:space="preserve">ПАС-10, </t>
    </r>
    <r>
      <rPr>
        <sz val="8"/>
        <rFont val="Verdana"/>
        <family val="2"/>
      </rPr>
      <t>жер, карак, РВП, Памир, Вяземский кз</t>
    </r>
  </si>
  <si>
    <t>011370</t>
  </si>
  <si>
    <r>
      <t xml:space="preserve">ЛОППЕР
</t>
    </r>
    <r>
      <rPr>
        <sz val="8"/>
        <rFont val="Verdana"/>
        <family val="2"/>
      </rPr>
      <t>Наталья</t>
    </r>
  </si>
  <si>
    <t>012082</t>
  </si>
  <si>
    <r>
      <t xml:space="preserve">АМСТЕРДАМ-11, </t>
    </r>
    <r>
      <rPr>
        <sz val="8"/>
        <rFont val="Verdana"/>
        <family val="2"/>
      </rPr>
      <t>мер, рыж, полукр, Адреналин, Ленинградская область</t>
    </r>
  </si>
  <si>
    <t>017222</t>
  </si>
  <si>
    <t>Каземирчук М.</t>
  </si>
  <si>
    <r>
      <t xml:space="preserve">Д'АРТАНЬЯН-14, </t>
    </r>
    <r>
      <rPr>
        <sz val="8"/>
        <rFont val="Verdana"/>
        <family val="2"/>
      </rPr>
      <t>жер, сер, ган</t>
    </r>
  </si>
  <si>
    <r>
      <t xml:space="preserve">ЧЕРНЫШЕВА
</t>
    </r>
    <r>
      <rPr>
        <sz val="8"/>
        <rFont val="Verdana"/>
        <family val="2"/>
      </rPr>
      <t>Анна</t>
    </r>
  </si>
  <si>
    <r>
      <t xml:space="preserve">КЬЮ НЕЙРО-14, </t>
    </r>
    <r>
      <rPr>
        <sz val="8"/>
        <rFont val="Verdana"/>
        <family val="2"/>
      </rPr>
      <t>жер, т.гнед, полукр, Кью нео, Москва</t>
    </r>
  </si>
  <si>
    <t>017235</t>
  </si>
  <si>
    <t>Чернышева А.</t>
  </si>
  <si>
    <t>Зюльковская Н.</t>
  </si>
  <si>
    <t>КСТБ "Ранчо Виера"/
Ленинградская область</t>
  </si>
  <si>
    <r>
      <t xml:space="preserve">ЕЛКИНА
</t>
    </r>
    <r>
      <rPr>
        <sz val="8"/>
        <rFont val="Verdana"/>
        <family val="2"/>
      </rPr>
      <t>Юлия</t>
    </r>
  </si>
  <si>
    <r>
      <t xml:space="preserve">КАРДИНАЛ-14, </t>
    </r>
    <r>
      <rPr>
        <sz val="8"/>
        <rFont val="Verdana"/>
        <family val="2"/>
      </rPr>
      <t>мер, т.гнед, Копенгаген, Ленинградская область</t>
    </r>
  </si>
  <si>
    <t>016148</t>
  </si>
  <si>
    <t>Елкина Ю.</t>
  </si>
  <si>
    <r>
      <t xml:space="preserve">ЕЛЕЦКИХ
</t>
    </r>
    <r>
      <rPr>
        <sz val="8"/>
        <rFont val="Verdana"/>
        <family val="2"/>
      </rPr>
      <t>Вероника</t>
    </r>
  </si>
  <si>
    <t>022193</t>
  </si>
  <si>
    <r>
      <t xml:space="preserve">СНАЙПЕР-13, </t>
    </r>
    <r>
      <rPr>
        <sz val="8"/>
        <rFont val="Verdana"/>
        <family val="2"/>
      </rPr>
      <t>мер, гнед, полукр, Сказочник, СКЦ Авантаж</t>
    </r>
  </si>
  <si>
    <t>017110</t>
  </si>
  <si>
    <t>Елецких В.</t>
  </si>
  <si>
    <t>КСТБ "Ранчо Виера"</t>
  </si>
  <si>
    <r>
      <t xml:space="preserve">ПОПОВА
</t>
    </r>
    <r>
      <rPr>
        <sz val="8"/>
        <rFont val="Verdana"/>
        <family val="2"/>
      </rPr>
      <t>Светлана</t>
    </r>
  </si>
  <si>
    <r>
      <t xml:space="preserve">ЮСТАСИЯ ВЭЙ-13, </t>
    </r>
    <r>
      <rPr>
        <sz val="8"/>
        <rFont val="Verdana"/>
        <family val="2"/>
      </rPr>
      <t>коб, гнед, трак, Эль-Ферроль, Россия</t>
    </r>
  </si>
  <si>
    <r>
      <t xml:space="preserve">ГАВРИЛОВА
</t>
    </r>
    <r>
      <rPr>
        <sz val="8"/>
        <rFont val="Verdana"/>
        <family val="2"/>
      </rPr>
      <t>Дарья,2000</t>
    </r>
  </si>
  <si>
    <r>
      <t xml:space="preserve">ГЁТЕБОРГ-13, </t>
    </r>
    <r>
      <rPr>
        <sz val="8"/>
        <rFont val="Verdana"/>
        <family val="2"/>
      </rPr>
      <t>мер, рыж, Брест, кфх Маланичевых</t>
    </r>
  </si>
  <si>
    <t>017435</t>
  </si>
  <si>
    <t>Гаврилова Д.</t>
  </si>
  <si>
    <t>Вишневская И.</t>
  </si>
  <si>
    <t>КЦ "ПолиЭко"/
Санкт-Петербург</t>
  </si>
  <si>
    <r>
      <t xml:space="preserve">ОТЛИЧНИК-13, </t>
    </r>
    <r>
      <rPr>
        <sz val="8"/>
        <rFont val="Verdana"/>
        <family val="2"/>
      </rPr>
      <t>жер, рыж, УВП, Торранс, Украина</t>
    </r>
  </si>
  <si>
    <t>Тест FEI 2009г. (ред. 2016г.) «Предварительная езда для 5-летних лошадей.»</t>
  </si>
  <si>
    <t>Тест FEI 2009г. (ред. 2016) «Езда для 4-летних лошадей»</t>
  </si>
  <si>
    <r>
      <t xml:space="preserve">РУЛЁВА
</t>
    </r>
    <r>
      <rPr>
        <sz val="8"/>
        <rFont val="Verdana"/>
        <family val="2"/>
      </rPr>
      <t>Ольга</t>
    </r>
  </si>
  <si>
    <r>
      <t xml:space="preserve">КОРВЕТ М-12, </t>
    </r>
    <r>
      <rPr>
        <sz val="8"/>
        <rFont val="Verdana"/>
        <family val="2"/>
      </rPr>
      <t>мер, вор, голшт, Копенгаген, фх Маланичевых</t>
    </r>
  </si>
  <si>
    <t>011251</t>
  </si>
  <si>
    <t>Рулева О.</t>
  </si>
  <si>
    <t>Скороходова О.</t>
  </si>
  <si>
    <t>КСК "Вива"/
Ленинградская область</t>
  </si>
  <si>
    <r>
      <t xml:space="preserve">САВЕЛЬЕВА
</t>
    </r>
    <r>
      <rPr>
        <sz val="8"/>
        <rFont val="Verdana"/>
        <family val="2"/>
      </rPr>
      <t>Ирина</t>
    </r>
  </si>
  <si>
    <r>
      <t xml:space="preserve">ХОКУС ПОКУС-12, </t>
    </r>
    <r>
      <rPr>
        <sz val="8"/>
        <rFont val="Verdana"/>
        <family val="2"/>
      </rPr>
      <t>мер, гнед, гол.тепл, Какет Л, Нидерланды</t>
    </r>
  </si>
  <si>
    <t>011888</t>
  </si>
  <si>
    <t>КСК "Эфа"/
Санкт-Петербург</t>
  </si>
  <si>
    <t>Оценка за качество элементов</t>
  </si>
  <si>
    <t>Оценка за технику</t>
  </si>
  <si>
    <r>
      <t xml:space="preserve">ЗАТЕЯ-10, </t>
    </r>
    <r>
      <rPr>
        <sz val="8"/>
        <rFont val="Verdana"/>
        <family val="2"/>
      </rPr>
      <t>коб, вор, УВП, Дер Танзер, Украина</t>
    </r>
  </si>
  <si>
    <t>011381</t>
  </si>
  <si>
    <t>Лоппер Н.</t>
  </si>
  <si>
    <t>Тест FEI 2009г. (ред. 2016г.) «Предварительная езда для 7-летних лошадей.»</t>
  </si>
  <si>
    <r>
      <t xml:space="preserve">ИВАНОВА 
</t>
    </r>
    <r>
      <rPr>
        <sz val="8"/>
        <rFont val="Verdana"/>
        <family val="2"/>
      </rPr>
      <t>Елена</t>
    </r>
  </si>
  <si>
    <t>013073</t>
  </si>
  <si>
    <r>
      <t>ХАРДАНГЕР М- 10</t>
    </r>
    <r>
      <rPr>
        <sz val="8"/>
        <rFont val="Verdana"/>
        <family val="2"/>
      </rPr>
      <t>, жер., гнед., ганн., Ходар, Россия</t>
    </r>
  </si>
  <si>
    <t>010496</t>
  </si>
  <si>
    <t>Иванова Н.</t>
  </si>
  <si>
    <t>КСК "Охта" / 
Ленинградская область</t>
  </si>
  <si>
    <r>
      <t xml:space="preserve">ГАРМАШ
</t>
    </r>
    <r>
      <rPr>
        <sz val="8"/>
        <rFont val="Verdana"/>
        <family val="2"/>
      </rPr>
      <t>Елизавета, 1998</t>
    </r>
  </si>
  <si>
    <t xml:space="preserve">006798 </t>
  </si>
  <si>
    <r>
      <t>КАБРИОЛЕТ-</t>
    </r>
    <r>
      <rPr>
        <sz val="8"/>
        <rFont val="Verdana"/>
        <family val="2"/>
      </rPr>
      <t>10, жер., рыж., трак., Кондор, к/з им. Кирова, Ростовская обл.</t>
    </r>
  </si>
  <si>
    <t>012051</t>
  </si>
  <si>
    <t>Гармаш Е.</t>
  </si>
  <si>
    <t>КСК "Вента" / 
Санкт-Петербург</t>
  </si>
  <si>
    <r>
      <t xml:space="preserve">БИНЕЛЛИ-10, </t>
    </r>
    <r>
      <rPr>
        <sz val="8"/>
        <rFont val="Verdana"/>
        <family val="2"/>
      </rPr>
      <t>коб, гнед, УВП, Хмельник, Украина</t>
    </r>
  </si>
  <si>
    <t>010571</t>
  </si>
  <si>
    <t>Климов А.</t>
  </si>
  <si>
    <t>Дети на лошадях</t>
  </si>
  <si>
    <r>
      <t xml:space="preserve">ПОПОВ
</t>
    </r>
    <r>
      <rPr>
        <sz val="8"/>
        <rFont val="Verdana"/>
        <family val="2"/>
      </rPr>
      <t>Артемий,2004</t>
    </r>
  </si>
  <si>
    <t>023504</t>
  </si>
  <si>
    <r>
      <t xml:space="preserve">МАГДАЛЕНА-10, </t>
    </r>
    <r>
      <rPr>
        <sz val="8"/>
        <rFont val="Verdana"/>
        <family val="2"/>
      </rPr>
      <t>гнед, полукр, Голкипер, Россия</t>
    </r>
  </si>
  <si>
    <t>018348</t>
  </si>
  <si>
    <t>Попова В.</t>
  </si>
  <si>
    <t>ЧК Вихровой / 
Санкт-Петербург</t>
  </si>
  <si>
    <r>
      <t xml:space="preserve">КОВАЛЕВА
</t>
    </r>
    <r>
      <rPr>
        <sz val="8"/>
        <rFont val="Verdana"/>
        <family val="2"/>
      </rPr>
      <t>Ксения,2003</t>
    </r>
  </si>
  <si>
    <r>
      <t xml:space="preserve">ГАВАНА-02, </t>
    </r>
    <r>
      <rPr>
        <sz val="8"/>
        <rFont val="Verdana"/>
        <family val="2"/>
      </rPr>
      <t>коб, гнед, орл.рыс, Вим, Россия</t>
    </r>
  </si>
  <si>
    <t>017411</t>
  </si>
  <si>
    <t>СПб ГБОУ ДОД СДЮСШОР по кс и сп/ Санкт-Петербург</t>
  </si>
  <si>
    <r>
      <t xml:space="preserve">БЕЛОВА
</t>
    </r>
    <r>
      <rPr>
        <sz val="8"/>
        <rFont val="Verdana"/>
        <family val="2"/>
      </rPr>
      <t>Даниэла,2004</t>
    </r>
  </si>
  <si>
    <r>
      <t xml:space="preserve">НЕВАДА-04, </t>
    </r>
    <r>
      <rPr>
        <sz val="8"/>
        <rFont val="Verdana"/>
        <family val="2"/>
      </rPr>
      <t>коб., рыже-пег., полукр., неизв., Россия</t>
    </r>
  </si>
  <si>
    <t>011715</t>
  </si>
  <si>
    <t>СПб ГБОУ ДОД 
СДЮСШОР по кс и сп</t>
  </si>
  <si>
    <r>
      <t xml:space="preserve">РУЖИНСКАЯ
</t>
    </r>
    <r>
      <rPr>
        <sz val="8"/>
        <rFont val="Verdana"/>
        <family val="2"/>
      </rPr>
      <t>Виктория,2005</t>
    </r>
  </si>
  <si>
    <r>
      <t xml:space="preserve">ЭМИР ГР-11, </t>
    </r>
    <r>
      <rPr>
        <sz val="8"/>
        <rFont val="Verdana"/>
        <family val="2"/>
      </rPr>
      <t>мер., рыж., полукр., Эсхил, Россия</t>
    </r>
  </si>
  <si>
    <r>
      <t xml:space="preserve">САЗОНОВА
</t>
    </r>
    <r>
      <rPr>
        <sz val="8"/>
        <rFont val="Verdana"/>
        <family val="2"/>
      </rPr>
      <t>Алина, 2003</t>
    </r>
  </si>
  <si>
    <r>
      <t xml:space="preserve">РАДИЙ-06, </t>
    </r>
    <r>
      <rPr>
        <sz val="8"/>
        <rFont val="Verdana"/>
        <family val="2"/>
      </rPr>
      <t>мер, рыж, буд, Раскат, Ростовская обл.</t>
    </r>
  </si>
  <si>
    <t>008149</t>
  </si>
  <si>
    <t>Самусевич И.</t>
  </si>
  <si>
    <t>Лазарева И.</t>
  </si>
  <si>
    <r>
      <t xml:space="preserve">КУПРИЯНОВ
</t>
    </r>
    <r>
      <rPr>
        <sz val="8"/>
        <rFont val="Verdana"/>
        <family val="2"/>
      </rPr>
      <t>Иван, 2003</t>
    </r>
  </si>
  <si>
    <r>
      <t>САНКТ-ПЕТЕРБУРГ</t>
    </r>
    <r>
      <rPr>
        <sz val="8"/>
        <rFont val="Verdana"/>
        <family val="2"/>
      </rPr>
      <t>-98,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трак., Пикет, кф Зевс</t>
    </r>
  </si>
  <si>
    <t>000295</t>
  </si>
  <si>
    <r>
      <t xml:space="preserve">ГОВОРУХИНА
</t>
    </r>
    <r>
      <rPr>
        <sz val="8"/>
        <rFont val="Verdana"/>
        <family val="2"/>
      </rPr>
      <t>Аксана, 2003</t>
    </r>
  </si>
  <si>
    <r>
      <t>ВАРШАВА</t>
    </r>
    <r>
      <rPr>
        <sz val="8"/>
        <rFont val="Verdana"/>
        <family val="2"/>
      </rPr>
      <t>-98,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сол., англо-тор., Ширдон, неизв.</t>
    </r>
  </si>
  <si>
    <t>002239</t>
  </si>
  <si>
    <r>
      <t xml:space="preserve">АРАШТАЕВА
</t>
    </r>
    <r>
      <rPr>
        <sz val="8"/>
        <rFont val="Verdana"/>
        <family val="2"/>
      </rPr>
      <t>Карина,2003</t>
    </r>
  </si>
  <si>
    <t>003803</t>
  </si>
  <si>
    <r>
      <t xml:space="preserve">КЛОНДАЙК-00, </t>
    </r>
    <r>
      <rPr>
        <sz val="8"/>
        <rFont val="Verdana"/>
        <family val="2"/>
      </rPr>
      <t>жер, гнед, голшт, Германия</t>
    </r>
  </si>
  <si>
    <t>000823</t>
  </si>
  <si>
    <r>
      <t xml:space="preserve">ОАЗИС-00, </t>
    </r>
    <r>
      <rPr>
        <sz val="8"/>
        <rFont val="Verdana"/>
        <family val="2"/>
      </rPr>
      <t>мер, карак, РВП, Обряд, Старожиловский кз</t>
    </r>
  </si>
  <si>
    <t>001376</t>
  </si>
  <si>
    <r>
      <t xml:space="preserve">МОРОЗ
</t>
    </r>
    <r>
      <rPr>
        <sz val="8"/>
        <rFont val="Verdana"/>
        <family val="2"/>
      </rPr>
      <t>Екатерина,2003</t>
    </r>
  </si>
  <si>
    <r>
      <t xml:space="preserve">ШАРАНИНА
</t>
    </r>
    <r>
      <rPr>
        <sz val="8"/>
        <rFont val="Verdana"/>
        <family val="2"/>
      </rPr>
      <t>Анна,2003</t>
    </r>
  </si>
  <si>
    <t>СП1</t>
  </si>
  <si>
    <r>
      <t xml:space="preserve">КОМЯКОВА
</t>
    </r>
    <r>
      <rPr>
        <sz val="8"/>
        <rFont val="Verdana"/>
        <family val="2"/>
      </rPr>
      <t>Кира</t>
    </r>
  </si>
  <si>
    <t>006995</t>
  </si>
  <si>
    <t>ППАд</t>
  </si>
  <si>
    <r>
      <t xml:space="preserve">КОЛЕСНИКОВА
</t>
    </r>
    <r>
      <rPr>
        <sz val="8"/>
        <rFont val="Verdana"/>
        <family val="2"/>
      </rPr>
      <t>Полина,2004</t>
    </r>
  </si>
  <si>
    <r>
      <t xml:space="preserve">АЙ ЛАВ Ю-08, </t>
    </r>
    <r>
      <rPr>
        <sz val="8"/>
        <rFont val="Verdana"/>
        <family val="2"/>
      </rPr>
      <t>мер., сер., полукр., Алидар, КК "Щеглово"</t>
    </r>
  </si>
  <si>
    <t>015009</t>
  </si>
  <si>
    <t>ППБд</t>
  </si>
  <si>
    <r>
      <t xml:space="preserve">ВЛАСОВА
</t>
    </r>
    <r>
      <rPr>
        <sz val="8"/>
        <rFont val="Verdana"/>
        <family val="2"/>
      </rPr>
      <t>Александра</t>
    </r>
  </si>
  <si>
    <r>
      <t xml:space="preserve">БЛЕК ДЖЕК-06, </t>
    </r>
    <r>
      <rPr>
        <sz val="8"/>
        <rFont val="Verdana"/>
        <family val="2"/>
      </rPr>
      <t>мер, вор, полукр, Испания</t>
    </r>
  </si>
  <si>
    <t>ЭКВИ1</t>
  </si>
  <si>
    <r>
      <t xml:space="preserve">ДМИТРИЕВА
</t>
    </r>
    <r>
      <rPr>
        <sz val="8"/>
        <rFont val="Verdana"/>
        <family val="2"/>
      </rPr>
      <t>Екатерина</t>
    </r>
  </si>
  <si>
    <r>
      <t xml:space="preserve">КАРДЕРО-07, </t>
    </r>
    <r>
      <rPr>
        <sz val="8"/>
        <rFont val="Verdana"/>
        <family val="2"/>
      </rPr>
      <t>мер, гнед, ганн, Кантуро, Германия</t>
    </r>
  </si>
  <si>
    <t>Бурцева Е.</t>
  </si>
  <si>
    <r>
      <t xml:space="preserve">КРУПЧАТНИКОВА
</t>
    </r>
    <r>
      <rPr>
        <sz val="8"/>
        <rFont val="Verdana"/>
        <family val="2"/>
      </rPr>
      <t>Елена</t>
    </r>
  </si>
  <si>
    <r>
      <t xml:space="preserve">РЕСПЕКТ-03, </t>
    </r>
    <r>
      <rPr>
        <sz val="8"/>
        <rFont val="Verdana"/>
        <family val="2"/>
      </rPr>
      <t>жер, рыж, латв, Ректор, Латвия</t>
    </r>
  </si>
  <si>
    <t>004984</t>
  </si>
  <si>
    <t>Додонова О.</t>
  </si>
  <si>
    <r>
      <t xml:space="preserve">ЖИТНИКОВА
</t>
    </r>
    <r>
      <rPr>
        <sz val="8"/>
        <rFont val="Verdana"/>
        <family val="2"/>
      </rPr>
      <t>Анастасия,2001</t>
    </r>
  </si>
  <si>
    <r>
      <t xml:space="preserve">ОВАНЕССА-02, </t>
    </r>
    <r>
      <rPr>
        <sz val="8"/>
        <rFont val="Verdana"/>
        <family val="2"/>
      </rPr>
      <t>коб, рыж, трак, Ветрогон, Россия</t>
    </r>
  </si>
  <si>
    <t>001587</t>
  </si>
  <si>
    <t>ППЮн</t>
  </si>
  <si>
    <r>
      <t xml:space="preserve">РУСАКОВА 
</t>
    </r>
    <r>
      <rPr>
        <sz val="8"/>
        <rFont val="Verdana"/>
        <family val="2"/>
      </rPr>
      <t>Таисия, 2004</t>
    </r>
  </si>
  <si>
    <r>
      <t xml:space="preserve">ФРЕШЕНЕТ-04, </t>
    </r>
    <r>
      <rPr>
        <sz val="8"/>
        <rFont val="Verdana"/>
        <family val="2"/>
      </rPr>
      <t>жер, т.гнед, ган, Флорестиан I, Германия</t>
    </r>
  </si>
  <si>
    <t>017413</t>
  </si>
  <si>
    <t>Русаков С.</t>
  </si>
  <si>
    <t>Мирецкая И.</t>
  </si>
  <si>
    <r>
      <t xml:space="preserve">КРИЛИЧЕВСКИЙ
</t>
    </r>
    <r>
      <rPr>
        <sz val="8"/>
        <rFont val="Verdana"/>
        <family val="2"/>
      </rPr>
      <t>Максим,2006</t>
    </r>
  </si>
  <si>
    <r>
      <t xml:space="preserve">ХАРЛЕЙ ДИАМАНТ-09, жер, </t>
    </r>
    <r>
      <rPr>
        <sz val="8"/>
        <rFont val="Verdana"/>
        <family val="2"/>
      </rPr>
      <t>т.гн, УВП, Сандрос Диамант, Украина</t>
    </r>
  </si>
  <si>
    <t>013475</t>
  </si>
  <si>
    <t>КСК "Комарово"/
Санкт-Петербург</t>
  </si>
  <si>
    <r>
      <t xml:space="preserve">БАНДОЛЕРО-09, </t>
    </r>
    <r>
      <rPr>
        <sz val="8"/>
        <rFont val="Verdana"/>
        <family val="2"/>
      </rPr>
      <t>мер, гнед, ренланд, Бриар Джуниро, Нидерланды</t>
    </r>
  </si>
  <si>
    <t>016189</t>
  </si>
  <si>
    <r>
      <t xml:space="preserve">Судьи: </t>
    </r>
    <r>
      <rPr>
        <sz val="10"/>
        <rFont val="Verdana"/>
        <family val="2"/>
      </rPr>
      <t xml:space="preserve"> Н - Огулова Н. - 1К - Ленинградская область, С - Ахачинский А. - ВК - Санкт-Петербург, М - Зибрева О. - ВК - Санкт-Петербург</t>
    </r>
  </si>
  <si>
    <r>
      <t xml:space="preserve">СЕРГЕЕВА
</t>
    </r>
    <r>
      <rPr>
        <sz val="8"/>
        <rFont val="Verdana"/>
        <family val="2"/>
      </rPr>
      <t>София,2008</t>
    </r>
  </si>
  <si>
    <t>КСК "Велес" / 
Ленинградская область</t>
  </si>
  <si>
    <t>Всадники на пони</t>
  </si>
  <si>
    <t>Судьи:  Н - Огулова Н. - 1К - Ленинградская область, С - Ахачинский А. - ВК - Санкт-Петербург, М - Зибрева О. - ВК - Санкт-Петербург</t>
  </si>
  <si>
    <t>КУБОК САНКТ-ПЕТЕРБУРГА ПО ВЫЕЗДКЕ, 5 ЭТАП</t>
  </si>
  <si>
    <t>_</t>
  </si>
  <si>
    <r>
      <t xml:space="preserve">ЗЕНЬКОВИЧ
</t>
    </r>
    <r>
      <rPr>
        <sz val="8"/>
        <rFont val="Verdana"/>
        <family val="2"/>
      </rPr>
      <t>Александра,2002</t>
    </r>
  </si>
  <si>
    <r>
      <t xml:space="preserve">АЛЬБАТРОС-96, </t>
    </r>
    <r>
      <rPr>
        <sz val="8"/>
        <rFont val="Verdana"/>
        <family val="2"/>
      </rPr>
      <t>мер, вор, Аю-Даг, гпз Старожиловский</t>
    </r>
  </si>
  <si>
    <t>000317</t>
  </si>
  <si>
    <r>
      <t xml:space="preserve">БАРИТОН-00, </t>
    </r>
    <r>
      <rPr>
        <sz val="8"/>
        <rFont val="Verdana"/>
        <family val="2"/>
      </rPr>
      <t>жер, т.рыж, УВП, Тембр, Украина</t>
    </r>
  </si>
  <si>
    <t>000734</t>
  </si>
  <si>
    <t>Лозовая О.</t>
  </si>
  <si>
    <r>
      <t>БРИЗ РЕЙН М-08,</t>
    </r>
    <r>
      <rPr>
        <sz val="8"/>
        <rFont val="Verdana"/>
        <family val="2"/>
      </rPr>
      <t xml:space="preserve"> мер, вор, ганн, Брест, пф Маланичевых</t>
    </r>
  </si>
  <si>
    <r>
      <t xml:space="preserve">НИЗОВЦЕВА
</t>
    </r>
    <r>
      <rPr>
        <sz val="8"/>
        <rFont val="Verdana"/>
        <family val="2"/>
      </rPr>
      <t>Ольга,1999</t>
    </r>
  </si>
  <si>
    <r>
      <t>ВИВАТ-96,</t>
    </r>
    <r>
      <rPr>
        <sz val="8"/>
        <rFont val="Verdana"/>
        <family val="2"/>
      </rPr>
      <t xml:space="preserve"> мер, т.гнед, Версаль, Санкт-Петербург</t>
    </r>
  </si>
  <si>
    <t>002213</t>
  </si>
  <si>
    <r>
      <t xml:space="preserve">ПИСАРЕВА
</t>
    </r>
    <r>
      <rPr>
        <sz val="8"/>
        <rFont val="Verdana"/>
        <family val="2"/>
      </rPr>
      <t>Елизавета,2002</t>
    </r>
  </si>
  <si>
    <r>
      <t xml:space="preserve">ГЛЭДСТОУН-11, </t>
    </r>
    <r>
      <rPr>
        <sz val="8"/>
        <rFont val="Verdana"/>
        <family val="2"/>
      </rPr>
      <t>жер, гнед, KWPN, Креспо, Нидерланды</t>
    </r>
  </si>
  <si>
    <t>016171</t>
  </si>
  <si>
    <t>Писарева Е.</t>
  </si>
  <si>
    <t>Ч.вл/
Санкт-Петербург</t>
  </si>
  <si>
    <r>
      <t xml:space="preserve">ВОЛЧЕК
</t>
    </r>
    <r>
      <rPr>
        <sz val="8"/>
        <rFont val="Verdana"/>
        <family val="2"/>
      </rPr>
      <t>Дария,2002</t>
    </r>
  </si>
  <si>
    <r>
      <t xml:space="preserve">ЛОРД-08, </t>
    </r>
    <r>
      <rPr>
        <sz val="8"/>
        <rFont val="Verdana"/>
        <family val="2"/>
      </rPr>
      <t>мер, гнед, помесь, Лескор</t>
    </r>
  </si>
  <si>
    <r>
      <t xml:space="preserve">РЕВКО
</t>
    </r>
    <r>
      <rPr>
        <sz val="8"/>
        <rFont val="Verdana"/>
        <family val="2"/>
      </rPr>
      <t>Карина</t>
    </r>
  </si>
  <si>
    <t>011692</t>
  </si>
  <si>
    <r>
      <t xml:space="preserve">ПАРАБЕЛЛУМ-06, </t>
    </r>
    <r>
      <rPr>
        <sz val="8"/>
        <rFont val="Verdana"/>
        <family val="2"/>
      </rPr>
      <t>мер, т.-гнед., трак, Бродвей, ЛО</t>
    </r>
  </si>
  <si>
    <t>006936</t>
  </si>
  <si>
    <t>Ревко К.</t>
  </si>
  <si>
    <r>
      <t xml:space="preserve">ФЕДОРОВА
</t>
    </r>
    <r>
      <rPr>
        <sz val="8"/>
        <rFont val="Verdana"/>
        <family val="2"/>
      </rPr>
      <t>Елизавета,1999</t>
    </r>
  </si>
  <si>
    <t>024099</t>
  </si>
  <si>
    <r>
      <t xml:space="preserve">ФЕЙТ-04, </t>
    </r>
    <r>
      <rPr>
        <sz val="8"/>
        <rFont val="Verdana"/>
        <family val="2"/>
      </rPr>
      <t>коб, вор-чал, Белоруссия</t>
    </r>
  </si>
  <si>
    <t>010725</t>
  </si>
  <si>
    <t>Слепченко Ю.</t>
  </si>
  <si>
    <t>КЦ "ПолиЭко"/
Ленинградская область</t>
  </si>
  <si>
    <r>
      <t xml:space="preserve">КЕЛЬНЕР
</t>
    </r>
    <r>
      <rPr>
        <sz val="8"/>
        <rFont val="Verdana"/>
        <family val="2"/>
      </rPr>
      <t>Елена</t>
    </r>
  </si>
  <si>
    <t>011674</t>
  </si>
  <si>
    <r>
      <t xml:space="preserve">ЛАКРУА-06, </t>
    </r>
    <r>
      <rPr>
        <sz val="8"/>
        <rFont val="Verdana"/>
        <family val="2"/>
      </rPr>
      <t>мер, гнед, латв, Левантос, Латвия</t>
    </r>
  </si>
  <si>
    <t>008959</t>
  </si>
  <si>
    <t>Кельнер Е.</t>
  </si>
  <si>
    <r>
      <t xml:space="preserve">КОМАРОВА
</t>
    </r>
    <r>
      <rPr>
        <sz val="8"/>
        <rFont val="Verdana"/>
        <family val="2"/>
      </rPr>
      <t>Далия,2000</t>
    </r>
  </si>
  <si>
    <r>
      <t>ГЕРЦОГ</t>
    </r>
    <r>
      <rPr>
        <sz val="8"/>
        <rFont val="Verdana"/>
        <family val="2"/>
      </rPr>
      <t>-05, мер, вор, ган, Хохадел, Германия</t>
    </r>
  </si>
  <si>
    <t>КУБОК САНКТ-ПЕТЕРБУРГА СРЕДИ МОЛОДЫХ ЛОШАДЕЙ, 2017 год</t>
  </si>
  <si>
    <r>
      <t xml:space="preserve">ВОЛКОВА
</t>
    </r>
    <r>
      <rPr>
        <sz val="8"/>
        <rFont val="Verdana"/>
        <family val="2"/>
      </rPr>
      <t>Анна</t>
    </r>
  </si>
  <si>
    <t>009890</t>
  </si>
  <si>
    <r>
      <t>КОНДОТТЬЕРО-</t>
    </r>
    <r>
      <rPr>
        <sz val="8"/>
        <rFont val="Verdana"/>
        <family val="2"/>
      </rPr>
      <t>04, мер, вор, трак, Полог, Россия</t>
    </r>
  </si>
  <si>
    <t>008222</t>
  </si>
  <si>
    <t>Викульцева Е.</t>
  </si>
  <si>
    <t>Ч/вл/
Санкт-Петербург</t>
  </si>
  <si>
    <r>
      <t xml:space="preserve">ИВАНОВА
</t>
    </r>
    <r>
      <rPr>
        <sz val="8"/>
        <rFont val="Verdana"/>
        <family val="2"/>
      </rPr>
      <t>Ксения</t>
    </r>
  </si>
  <si>
    <t>003583</t>
  </si>
  <si>
    <r>
      <t xml:space="preserve">ЭЛЬ ТАХО-06, </t>
    </r>
    <r>
      <rPr>
        <sz val="8"/>
        <rFont val="Verdana"/>
        <family val="2"/>
      </rPr>
      <t>коб, гнед, трак, Хардинг, Ленинградская область</t>
    </r>
  </si>
  <si>
    <t>006279</t>
  </si>
  <si>
    <t>Мышинская Е.</t>
  </si>
  <si>
    <r>
      <t xml:space="preserve">ХМЕЛЕВ
</t>
    </r>
    <r>
      <rPr>
        <sz val="8"/>
        <rFont val="Verdana"/>
        <family val="2"/>
      </rPr>
      <t>Михаил</t>
    </r>
  </si>
  <si>
    <t>001067</t>
  </si>
  <si>
    <r>
      <t xml:space="preserve">КЬЮРИОЗО-02, </t>
    </r>
    <r>
      <rPr>
        <sz val="8"/>
        <rFont val="Verdana"/>
        <family val="2"/>
      </rPr>
      <t>мер, т.гнед, бельг.теплокр, В Вамиро М, Бельгия</t>
    </r>
  </si>
  <si>
    <t>010522</t>
  </si>
  <si>
    <r>
      <t>ФЛОРЕНТИНО</t>
    </r>
    <r>
      <rPr>
        <sz val="8"/>
        <rFont val="Verdana"/>
        <family val="2"/>
      </rPr>
      <t>-05, мер., рыж., ольд., Florencio 1, Германия</t>
    </r>
  </si>
  <si>
    <t>006810</t>
  </si>
  <si>
    <r>
      <t xml:space="preserve">ВОЛКОВА
</t>
    </r>
    <r>
      <rPr>
        <sz val="8"/>
        <rFont val="Verdana"/>
        <family val="2"/>
      </rPr>
      <t>Жанна</t>
    </r>
  </si>
  <si>
    <t>009672</t>
  </si>
  <si>
    <r>
      <t xml:space="preserve">ДЕМЕТРА-03, </t>
    </r>
    <r>
      <rPr>
        <sz val="8"/>
        <rFont val="Verdana"/>
        <family val="2"/>
      </rPr>
      <t>коб, гнед, ган, Давид, Московская область</t>
    </r>
  </si>
  <si>
    <t>013536</t>
  </si>
  <si>
    <t>Фонд ЕОВН-ЦРКиДН"</t>
  </si>
  <si>
    <t>Пименова Т.</t>
  </si>
  <si>
    <r>
      <t xml:space="preserve">РЫКОВА
</t>
    </r>
    <r>
      <rPr>
        <sz val="8"/>
        <rFont val="Verdana"/>
        <family val="2"/>
      </rPr>
      <t>Анна</t>
    </r>
  </si>
  <si>
    <t xml:space="preserve">011487 </t>
  </si>
  <si>
    <r>
      <t xml:space="preserve">САН ЛЕ ГРАНД-05, </t>
    </r>
    <r>
      <rPr>
        <sz val="8"/>
        <rFont val="Verdana"/>
        <family val="2"/>
      </rPr>
      <t>жер, т.гнед, трак, Геленджик, Белореченская птф</t>
    </r>
  </si>
  <si>
    <t>005846</t>
  </si>
  <si>
    <t>Рыкова А.</t>
  </si>
  <si>
    <r>
      <t xml:space="preserve">ТКАЧЕНКО
</t>
    </r>
    <r>
      <rPr>
        <sz val="8"/>
        <rFont val="Verdana"/>
        <family val="2"/>
      </rPr>
      <t>Алена</t>
    </r>
  </si>
  <si>
    <t>010691</t>
  </si>
  <si>
    <r>
      <t xml:space="preserve">ДОРТМУНД-05, </t>
    </r>
    <r>
      <rPr>
        <sz val="8"/>
        <rFont val="Verdana"/>
        <family val="2"/>
      </rPr>
      <t>жер, гнед, ган, Дублер, КСК Золотой ганновер</t>
    </r>
  </si>
  <si>
    <t>004551</t>
  </si>
  <si>
    <t>Ткаченко А.</t>
  </si>
  <si>
    <r>
      <t xml:space="preserve">ЗВЕЗДОЧЕТ-03, </t>
    </r>
    <r>
      <rPr>
        <sz val="8"/>
        <rFont val="Verdana"/>
        <family val="2"/>
      </rPr>
      <t>мер, вор, трак, Зевс, Краснодарский край</t>
    </r>
  </si>
  <si>
    <r>
      <t>ЭЛЕГАНТ</t>
    </r>
    <r>
      <rPr>
        <sz val="8"/>
        <rFont val="Verdana"/>
        <family val="2"/>
      </rPr>
      <t>-01, мер., гнед., ганн., Эпиграф, Россия</t>
    </r>
  </si>
  <si>
    <t>002856</t>
  </si>
  <si>
    <r>
      <t xml:space="preserve">ПРЭТТИ ВУМЕН-08, </t>
    </r>
    <r>
      <rPr>
        <sz val="8"/>
        <rFont val="Verdana"/>
        <family val="2"/>
      </rPr>
      <t>коб, рыж, трак, Племерос 64, Россия</t>
    </r>
  </si>
  <si>
    <t>010509</t>
  </si>
  <si>
    <t>Иванова К.</t>
  </si>
  <si>
    <t>Милюкова С.</t>
  </si>
  <si>
    <r>
      <t xml:space="preserve">МЕЛЬНИКОВА
</t>
    </r>
    <r>
      <rPr>
        <sz val="8"/>
        <rFont val="Verdana"/>
        <family val="2"/>
      </rPr>
      <t>Ксения</t>
    </r>
  </si>
  <si>
    <t>012389</t>
  </si>
  <si>
    <r>
      <t>ПАРЕКС-</t>
    </r>
    <r>
      <rPr>
        <sz val="8"/>
        <rFont val="Verdana"/>
        <family val="2"/>
      </rPr>
      <t>03, мер, вор, латв, Паэзано, Латвия</t>
    </r>
  </si>
  <si>
    <t>007676</t>
  </si>
  <si>
    <t>Мельникова К.</t>
  </si>
  <si>
    <r>
      <t xml:space="preserve">ГРИШИНА
</t>
    </r>
    <r>
      <rPr>
        <sz val="8"/>
        <rFont val="Verdana"/>
        <family val="2"/>
      </rPr>
      <t>Юлия,2001</t>
    </r>
  </si>
  <si>
    <r>
      <t xml:space="preserve">ЭММА ЛИ-06, </t>
    </r>
    <r>
      <rPr>
        <sz val="8"/>
        <rFont val="Verdana"/>
        <family val="2"/>
      </rPr>
      <t>коб, вор, помесь, Леон, пфф Ковчег</t>
    </r>
  </si>
  <si>
    <t>010488</t>
  </si>
  <si>
    <t>Борзенкова М.</t>
  </si>
  <si>
    <t>Стулова Е.</t>
  </si>
  <si>
    <t>КЗ Ковчег/
Санкт-Петербург</t>
  </si>
  <si>
    <r>
      <t xml:space="preserve">ЗЫРЯНОВА
</t>
    </r>
    <r>
      <rPr>
        <sz val="8"/>
        <rFont val="Verdana"/>
        <family val="2"/>
      </rPr>
      <t>Ирина,2001</t>
    </r>
  </si>
  <si>
    <r>
      <t xml:space="preserve">ФЛИПИАН-07, </t>
    </r>
    <r>
      <rPr>
        <sz val="8"/>
        <rFont val="Verdana"/>
        <family val="2"/>
      </rPr>
      <t>мер., бур., ганн., Покахонтас, Ленинградская область</t>
    </r>
  </si>
  <si>
    <t>004036</t>
  </si>
  <si>
    <r>
      <t xml:space="preserve">МЯКТИНОВА
</t>
    </r>
    <r>
      <rPr>
        <sz val="8"/>
        <rFont val="Verdana"/>
        <family val="2"/>
      </rPr>
      <t>Екатерина,2001</t>
    </r>
  </si>
  <si>
    <r>
      <t xml:space="preserve">ЗАВТРАК-03, </t>
    </r>
    <r>
      <rPr>
        <sz val="8"/>
        <rFont val="Verdana"/>
        <family val="2"/>
      </rPr>
      <t>жер, рыж, буд, Зачинщик, кз им. Первой Конной Армии</t>
    </r>
  </si>
  <si>
    <t>004409</t>
  </si>
  <si>
    <t>Дука А./
Комина М.</t>
  </si>
  <si>
    <r>
      <t xml:space="preserve">АНТОНОВ
</t>
    </r>
    <r>
      <rPr>
        <sz val="8"/>
        <rFont val="Verdana"/>
        <family val="2"/>
      </rPr>
      <t>Евгений,2002</t>
    </r>
  </si>
  <si>
    <r>
      <t xml:space="preserve">ГИАЛИТ-08, </t>
    </r>
    <r>
      <rPr>
        <sz val="8"/>
        <rFont val="Verdana"/>
        <family val="2"/>
      </rPr>
      <t>мер., рыж., ганн., Гладиатор, к/з Георгенбург</t>
    </r>
  </si>
  <si>
    <t>012048</t>
  </si>
  <si>
    <t>Зык О.</t>
  </si>
  <si>
    <r>
      <t xml:space="preserve">ВЯТКИНА
</t>
    </r>
    <r>
      <rPr>
        <sz val="8"/>
        <rFont val="Verdana"/>
        <family val="2"/>
      </rPr>
      <t>Елена</t>
    </r>
  </si>
  <si>
    <r>
      <t xml:space="preserve">ФЛОРИЗЕЛЬ-08, </t>
    </r>
    <r>
      <rPr>
        <sz val="8"/>
        <rFont val="Verdana"/>
        <family val="2"/>
      </rPr>
      <t>мер., т-гнед., ольденбург., Фидертанц, Германия</t>
    </r>
  </si>
  <si>
    <t>Танков А./
Жигалова Г.</t>
  </si>
  <si>
    <r>
      <t xml:space="preserve">КОЛЬЦОВА
</t>
    </r>
    <r>
      <rPr>
        <sz val="8"/>
        <rFont val="Verdana"/>
        <family val="2"/>
      </rPr>
      <t>Татьяна</t>
    </r>
  </si>
  <si>
    <r>
      <t xml:space="preserve">ЭЙС ВЕНТУРА-06, </t>
    </r>
    <r>
      <rPr>
        <sz val="8"/>
        <rFont val="Verdana"/>
        <family val="2"/>
      </rPr>
      <t>мер, гнед, трак, Сиэтл, Россия</t>
    </r>
  </si>
  <si>
    <t>010313</t>
  </si>
  <si>
    <t>Михалевская О.</t>
  </si>
  <si>
    <r>
      <t xml:space="preserve">САНТАЛОВА
</t>
    </r>
    <r>
      <rPr>
        <sz val="8"/>
        <rFont val="Verdana"/>
        <family val="2"/>
      </rPr>
      <t>Ольга</t>
    </r>
  </si>
  <si>
    <r>
      <t xml:space="preserve">НИХРОМ-08, </t>
    </r>
    <r>
      <rPr>
        <sz val="8"/>
        <rFont val="Verdana"/>
        <family val="2"/>
      </rPr>
      <t xml:space="preserve">гн, полукр, Нафненат, Орловская область </t>
    </r>
  </si>
  <si>
    <t>Евдакимов А.</t>
  </si>
  <si>
    <t>КСК "Комарово"/
Ленинградская область</t>
  </si>
  <si>
    <r>
      <t xml:space="preserve">ШУТОВА
</t>
    </r>
    <r>
      <rPr>
        <sz val="8"/>
        <rFont val="Verdana"/>
        <family val="2"/>
      </rPr>
      <t>Анна</t>
    </r>
  </si>
  <si>
    <r>
      <t xml:space="preserve">МАРШАЛ-05, </t>
    </r>
    <r>
      <rPr>
        <sz val="8"/>
        <rFont val="Verdana"/>
        <family val="2"/>
      </rPr>
      <t>жер., гнед., русская полукр., Леон, ООО "Ковчег"</t>
    </r>
  </si>
  <si>
    <t>КСК "Аллюр" /
Санкт-Петербург</t>
  </si>
  <si>
    <r>
      <t xml:space="preserve">ПРОДИДЖИ-06, </t>
    </r>
    <r>
      <rPr>
        <sz val="8"/>
        <rFont val="Verdana"/>
        <family val="2"/>
      </rPr>
      <t>вор, трак, Гданьск, Рязанская область</t>
    </r>
  </si>
  <si>
    <t>013451</t>
  </si>
  <si>
    <t>ООО Еврохимсервис</t>
  </si>
  <si>
    <t>ООО Еврохимсервис/
Нижегородская область</t>
  </si>
  <si>
    <r>
      <t xml:space="preserve">КИМ
</t>
    </r>
    <r>
      <rPr>
        <sz val="8"/>
        <rFont val="Verdana"/>
        <family val="2"/>
      </rPr>
      <t>Евгения</t>
    </r>
  </si>
  <si>
    <r>
      <t xml:space="preserve">ХОРВАТ-02, </t>
    </r>
    <r>
      <rPr>
        <sz val="8"/>
        <rFont val="Verdana"/>
        <family val="2"/>
      </rPr>
      <t>мер, гнд, полукр, Ролинг, Курская область</t>
    </r>
  </si>
  <si>
    <t>010631</t>
  </si>
  <si>
    <t>Ким Е.</t>
  </si>
  <si>
    <t>КК "Трава"/
Ленинградская область</t>
  </si>
  <si>
    <r>
      <t xml:space="preserve">КУУС
</t>
    </r>
    <r>
      <rPr>
        <sz val="8"/>
        <rFont val="Verdana"/>
        <family val="2"/>
      </rPr>
      <t>Ева</t>
    </r>
  </si>
  <si>
    <t>009579</t>
  </si>
  <si>
    <t>Богомолова М.</t>
  </si>
  <si>
    <r>
      <t xml:space="preserve">ЧЕХ
</t>
    </r>
    <r>
      <rPr>
        <sz val="8"/>
        <rFont val="Verdana"/>
        <family val="2"/>
      </rPr>
      <t>Екатерина</t>
    </r>
  </si>
  <si>
    <r>
      <t xml:space="preserve">ГАБРИЭЛЬ-08, </t>
    </r>
    <r>
      <rPr>
        <sz val="8"/>
        <rFont val="Verdana"/>
        <family val="2"/>
      </rPr>
      <t>мер, бур, ган, Беларусь</t>
    </r>
  </si>
  <si>
    <t>008650</t>
  </si>
  <si>
    <t>Чех Е.</t>
  </si>
  <si>
    <t>30 июля 2017</t>
  </si>
  <si>
    <t>ПРЕДВАРИТЕЛЬНЫЙ ПРИЗ В. ДЕТИ
Всадники на пони</t>
  </si>
  <si>
    <t>КП</t>
  </si>
  <si>
    <r>
      <t xml:space="preserve">КУТУЗОВ
</t>
    </r>
    <r>
      <rPr>
        <sz val="8"/>
        <rFont val="Verdana"/>
        <family val="2"/>
      </rPr>
      <t>Богдан,2003</t>
    </r>
  </si>
  <si>
    <t>Вихрова Л./
Ткаченко А.</t>
  </si>
  <si>
    <t>чк Вихровой / 
Ленинградская область</t>
  </si>
  <si>
    <r>
      <t xml:space="preserve">БРАНД
</t>
    </r>
    <r>
      <rPr>
        <sz val="8"/>
        <rFont val="Verdana"/>
        <family val="2"/>
      </rPr>
      <t>Екатерина,1999</t>
    </r>
  </si>
  <si>
    <r>
      <t xml:space="preserve">ЛЕДОК-02, </t>
    </r>
    <r>
      <rPr>
        <sz val="8"/>
        <rFont val="Verdana"/>
        <family val="2"/>
      </rPr>
      <t>мер, т.гнед</t>
    </r>
  </si>
  <si>
    <t>002855</t>
  </si>
  <si>
    <t>Сотсков Н.</t>
  </si>
  <si>
    <t>Веселина И.</t>
  </si>
  <si>
    <t>СП №3</t>
  </si>
  <si>
    <t>Переездка большого приза</t>
  </si>
  <si>
    <r>
      <t xml:space="preserve">МАРУГИНА
</t>
    </r>
    <r>
      <rPr>
        <sz val="8"/>
        <rFont val="Verdana"/>
        <family val="2"/>
      </rPr>
      <t>Елена</t>
    </r>
  </si>
  <si>
    <r>
      <t>КЕНДИ-11</t>
    </r>
    <r>
      <rPr>
        <sz val="8"/>
        <rFont val="Verdana"/>
        <family val="2"/>
      </rPr>
      <t>, мер,  кар, ган, Койот Агли, Россия</t>
    </r>
  </si>
  <si>
    <t>011319</t>
  </si>
  <si>
    <t>Романова В.</t>
  </si>
  <si>
    <t>КЦ "Простор"/
Санкт-Петербург</t>
  </si>
  <si>
    <t>009595</t>
  </si>
  <si>
    <t>Любители</t>
  </si>
  <si>
    <r>
      <t xml:space="preserve">РУЖИНСКАЯ
</t>
    </r>
    <r>
      <rPr>
        <sz val="8"/>
        <rFont val="Verdana"/>
        <family val="2"/>
      </rPr>
      <t>Евгения</t>
    </r>
  </si>
  <si>
    <t>003378</t>
  </si>
  <si>
    <r>
      <t xml:space="preserve">ТАНКЕТКА-11, </t>
    </r>
    <r>
      <rPr>
        <sz val="8"/>
        <rFont val="Verdana"/>
        <family val="2"/>
      </rPr>
      <t>коб, рыж, рус.тяж.</t>
    </r>
  </si>
  <si>
    <t>010726</t>
  </si>
  <si>
    <r>
      <t xml:space="preserve">БУНДАС
</t>
    </r>
    <r>
      <rPr>
        <sz val="8"/>
        <rFont val="Verdana"/>
        <family val="2"/>
      </rPr>
      <t>Ирина</t>
    </r>
  </si>
  <si>
    <r>
      <t xml:space="preserve">САХАРА-07, </t>
    </r>
    <r>
      <rPr>
        <sz val="8"/>
        <rFont val="Verdana"/>
        <family val="2"/>
      </rPr>
      <t>коб., рыж, латв, Спартакус, Латвия</t>
    </r>
  </si>
  <si>
    <r>
      <t xml:space="preserve">БЕЛОКОНЬ
</t>
    </r>
    <r>
      <rPr>
        <sz val="8"/>
        <rFont val="Verdana"/>
        <family val="2"/>
      </rPr>
      <t>Ольга</t>
    </r>
  </si>
  <si>
    <r>
      <t xml:space="preserve">ПЕЛЕНГ-04, </t>
    </r>
    <r>
      <rPr>
        <sz val="8"/>
        <rFont val="Verdana"/>
        <family val="2"/>
      </rPr>
      <t>гнед, полукр, Фант, Тульская облдасть</t>
    </r>
  </si>
  <si>
    <t>005867</t>
  </si>
  <si>
    <t>Белоконь О.</t>
  </si>
  <si>
    <t>Дребот Н.</t>
  </si>
  <si>
    <t>КК "Платан и ко"/
Ленинградская область</t>
  </si>
  <si>
    <t>ФРИСТАЙЛ</t>
  </si>
  <si>
    <r>
      <t xml:space="preserve">ГРИНЬКО
</t>
    </r>
    <r>
      <rPr>
        <sz val="8"/>
        <rFont val="Verdana"/>
        <family val="2"/>
      </rPr>
      <t>Анастасия</t>
    </r>
  </si>
  <si>
    <t>023185</t>
  </si>
  <si>
    <r>
      <t xml:space="preserve">ХАРДИ ХАММЕР-06, </t>
    </r>
    <r>
      <rPr>
        <sz val="8"/>
        <rFont val="Verdana"/>
        <family val="2"/>
      </rPr>
      <t>рыж, ахалтек, Хамаз, Московская область</t>
    </r>
  </si>
  <si>
    <t>008147</t>
  </si>
  <si>
    <t>Гринько А</t>
  </si>
  <si>
    <t>Сложность и хореография</t>
  </si>
  <si>
    <t>Внешний вид</t>
  </si>
  <si>
    <t>Посадка *2</t>
  </si>
  <si>
    <t>Общее впечатление *3</t>
  </si>
  <si>
    <t>024203</t>
  </si>
  <si>
    <r>
      <t xml:space="preserve">АИРИКС-06, </t>
    </r>
    <r>
      <rPr>
        <sz val="8"/>
        <rFont val="Verdana"/>
        <family val="2"/>
      </rPr>
      <t>мер, т.гнед, латв, Аромат, Латвия</t>
    </r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</si>
  <si>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С - Зибрева О. - ВК - Санкт-Петербург, М - Огулова Н. - 1К - Ленинградская область</t>
    </r>
  </si>
  <si>
    <t>ОТКРЫТЫЙ ЧЕМПИОНАТ САНКТ-ПЕТЕРБУРГА СРЕЛИ МОЛОДЫХ ЛОШАДЕЙ 2017 Г.
Региональные соревнования</t>
  </si>
  <si>
    <t>Калинина О.</t>
  </si>
  <si>
    <t>ОУСЦ "Планерная"</t>
  </si>
  <si>
    <r>
      <t xml:space="preserve">БОЙЦОВ
</t>
    </r>
    <r>
      <rPr>
        <sz val="8"/>
        <rFont val="Verdana"/>
        <family val="2"/>
      </rPr>
      <t>Денис,2003</t>
    </r>
  </si>
  <si>
    <r>
      <t xml:space="preserve">РАНТЬЕ-05, </t>
    </r>
    <r>
      <rPr>
        <sz val="8"/>
        <rFont val="Verdana"/>
        <family val="2"/>
      </rPr>
      <t>мер, гн, трак, Эсхил, Россия</t>
    </r>
  </si>
  <si>
    <t>005618</t>
  </si>
  <si>
    <t>Борисенко А.</t>
  </si>
  <si>
    <r>
      <t xml:space="preserve">Судьи: </t>
    </r>
    <r>
      <rPr>
        <sz val="10"/>
        <rFont val="Verdana"/>
        <family val="2"/>
      </rPr>
      <t xml:space="preserve"> Н - Зибрева О. - ВК - Санкт-Петербург, С - Ахачинский А. - ВК - Санкт-Петербург, М - Огулова Н. - 1К - Ленинградская область</t>
    </r>
  </si>
  <si>
    <r>
      <t xml:space="preserve">САНДРО ВИНО-05, </t>
    </r>
    <r>
      <rPr>
        <sz val="8"/>
        <rFont val="Verdana"/>
        <family val="2"/>
      </rPr>
      <t>мер, гн, ган, Сандро Хит, Германия</t>
    </r>
  </si>
  <si>
    <t>010470</t>
  </si>
  <si>
    <r>
      <t xml:space="preserve">Судьи: </t>
    </r>
    <r>
      <rPr>
        <sz val="10"/>
        <rFont val="Verdana"/>
        <family val="2"/>
      </rPr>
      <t xml:space="preserve"> Н - Зибрева О. - ВК - Санкт-Петербург, С - Додонова О. - 1К - Ленинградская область, М - Ахачинский А. - ВК - Санкт-Петербург</t>
    </r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</si>
  <si>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>: Огулова Н. - 1К, Зибрева О. - ВК, Додонова О. - 1К</t>
    </r>
  </si>
  <si>
    <t>Судьи: С - Зибрева О. - ВК, Додонова О. - 1К, Н - Огулова Н. - 1К</t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</si>
  <si>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С - Зибрева О. - ВК - Санкт-Петербург, М - Додонова О. - 1К - Ленинградская область</t>
    </r>
  </si>
  <si>
    <r>
      <t xml:space="preserve">ВАНДЕЙК-07, </t>
    </r>
    <r>
      <rPr>
        <sz val="8"/>
        <rFont val="Verdana"/>
        <family val="2"/>
      </rPr>
      <t>жер, вор, ган, Веймар, фх Маланичевых</t>
    </r>
  </si>
  <si>
    <t>КСК "Фонд еврейской общины"/
Новгородская область</t>
  </si>
  <si>
    <t>КСК "Вива"/
Санкт-Петербург</t>
  </si>
  <si>
    <t>КСК "Перемена"/
Санкт-Петербург</t>
  </si>
  <si>
    <t>КУБОК САНКТ-ПЕТЕРБУРГА ПО ВЫЕЗДКЕ, 5 ЭТАП
КУБОК MAXIMA PARK-2017</t>
  </si>
  <si>
    <t>Судьи:  Н - Додонова О. - 1К - Ленинградская область, С - Огулова Н. - 1К - Ленинградская область, М - Зибрева О. - ВК - Санкт-Петербург</t>
  </si>
  <si>
    <t>Судьи:  Н - Додонова О. - 1К - Ленинградская область, С - Ахачинский А. - ВК - Санкт-Петербург, М - Огулова Н. - 1К - Ленинградская область</t>
  </si>
  <si>
    <r>
      <t xml:space="preserve">ВАЙГАЧ-01, </t>
    </r>
    <r>
      <rPr>
        <sz val="8"/>
        <rFont val="Verdana"/>
        <family val="2"/>
      </rPr>
      <t>мер, св.бур, помесь, Гонг, Россия</t>
    </r>
  </si>
  <si>
    <t>002211</t>
  </si>
  <si>
    <t>снят</t>
  </si>
  <si>
    <r>
      <t xml:space="preserve">КОЛЕСНИКОВА
</t>
    </r>
    <r>
      <rPr>
        <sz val="8"/>
        <rFont val="Verdana"/>
        <family val="2"/>
      </rPr>
      <t>Полина,2002</t>
    </r>
  </si>
  <si>
    <t>Судьи: Н - Ахачинский А. - ВК - Санкт-Петербург, С - Додонова О. - 1К - Ленинградская область, М - Лудина И. - ВК - Санкт-Петербург</t>
  </si>
  <si>
    <t>Дети на пони
Езда по выбору всадника</t>
  </si>
  <si>
    <t>СПб ГБОУ ДОД СДЮСШОР по кс и сп/Санкт-Петербург</t>
  </si>
  <si>
    <t>КСК им. МС Н.Сотскова/
Ленинградская область</t>
  </si>
  <si>
    <t>Судьи: Н - Додонова О. - 1К - Ленинградская область, С - Лудина И. - ВК - Санкт-Петербург, М - Ахачинский А. - ВК - Санкт-Петербург</t>
  </si>
  <si>
    <r>
      <t xml:space="preserve">ВЕГРИНА-08, </t>
    </r>
    <r>
      <rPr>
        <sz val="8"/>
        <rFont val="Verdana"/>
        <family val="2"/>
      </rPr>
      <t>коб, рыж</t>
    </r>
  </si>
  <si>
    <t>Вагин О.</t>
  </si>
  <si>
    <t>Ахачинский А.А.</t>
  </si>
  <si>
    <t>Зибрева О.О.</t>
  </si>
  <si>
    <t>Додонова О.А.</t>
  </si>
  <si>
    <t>Воробьева А.И.</t>
  </si>
  <si>
    <t>3К</t>
  </si>
  <si>
    <t xml:space="preserve">Секретарь - </t>
  </si>
  <si>
    <t>Загоруйко С.А.</t>
  </si>
  <si>
    <t>Веселина И.Г.</t>
  </si>
  <si>
    <t>Мещерская Н.</t>
  </si>
  <si>
    <t>Нарусбаева М.А.</t>
  </si>
  <si>
    <t>Ахачинский А.А. - ВК - Санкт-Петербург</t>
  </si>
  <si>
    <t>Судьи: Н - Лудина И. - ВК - Санкт-Петербург, С - Ахачинский А. - ВК - Санкт-Петербург, М - Додонова О. - 1К - Ленинградская область</t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</si>
  <si>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С - Огулова Н. - 1К - Ленинградская область, М - Додонова О. - 1К - Ленинградская область</t>
    </r>
  </si>
  <si>
    <t>Огулова Н. - 1К - Ленинградская область</t>
  </si>
  <si>
    <t>Чернышева Е.Ю.</t>
  </si>
  <si>
    <t>Волкова М.В.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</si>
  <si>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</si>
  <si>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</si>
  <si>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</si>
  <si>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</si>
  <si>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</si>
  <si>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</si>
  <si>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</si>
  <si>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</si>
  <si>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</si>
  <si>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</si>
  <si>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</si>
  <si>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</si>
  <si>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</si>
  <si>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</si>
  <si>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</si>
  <si>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</si>
  <si>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</si>
  <si>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</si>
  <si>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</si>
  <si>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</si>
  <si>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</si>
  <si>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</si>
  <si>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</si>
  <si>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</si>
  <si>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</si>
  <si>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</si>
  <si>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</si>
  <si>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</si>
  <si>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</si>
  <si>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</si>
  <si>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</si>
  <si>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</si>
  <si>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</si>
  <si>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</si>
  <si>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</si>
  <si>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</si>
  <si>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</si>
  <si>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</si>
  <si>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</si>
  <si>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</si>
  <si>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</si>
  <si>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</si>
  <si>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</si>
  <si>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</si>
  <si>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</si>
  <si>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</si>
  <si>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</si>
  <si>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</si>
  <si>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</si>
  <si>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</si>
  <si>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</si>
  <si>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</si>
  <si>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</si>
  <si>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</si>
  <si>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</si>
  <si>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</si>
  <si>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</si>
  <si>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</si>
  <si>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</si>
  <si>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</si>
  <si>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</si>
  <si>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</si>
  <si>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</si>
  <si>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</si>
  <si>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</si>
  <si>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</si>
  <si>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</si>
  <si>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</si>
  <si>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</si>
  <si>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</si>
  <si>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</si>
  <si>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</si>
  <si>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</si>
  <si>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</si>
  <si>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</si>
  <si>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</si>
  <si>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</si>
  <si>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</si>
  <si>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</si>
  <si>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</si>
  <si>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</si>
  <si>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</si>
  <si>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</si>
  <si>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</si>
  <si>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</si>
  <si>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</si>
  <si>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</si>
  <si>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</si>
  <si>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</si>
  <si>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</si>
  <si>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</si>
  <si>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</si>
  <si>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</si>
  <si>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</si>
  <si>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</si>
  <si>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</si>
  <si>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</si>
  <si>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</si>
  <si>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</si>
  <si>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</si>
  <si>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</si>
  <si>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</si>
  <si>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Допущен</t>
  </si>
  <si>
    <t>Ахачинский А. -ВК - Санкт-Петербург</t>
  </si>
  <si>
    <t>Егорова А. - ВК - Ленинградская область</t>
  </si>
  <si>
    <t>Нарусбаева М.</t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</si>
  <si>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>: Лудина И. - ВК - Санкт-Петербург, Ахачинский А. - ВК - Санкт-Петербург,  Додонова О. - 1К - Ленинградская область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</si>
</sst>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\$* #,##0.00_);_(\$* \(#,##0.00\);_(\$* \-??_);_(@_)"/>
    <numFmt numFmtId="166" formatCode="&quot;SFr.&quot;\ #,##0;&quot;SFr.&quot;\ \-#,##0"/>
    <numFmt numFmtId="167" formatCode="_ &quot;SFr.&quot;\ * #,##0.00_ ;_ &quot;SFr.&quot;\ * \-#,##0.00_ ;_ &quot;SFr.&quot;\ * &quot;-&quot;??_ ;_ @_ "/>
    <numFmt numFmtId="168" formatCode="_-* #,##0.00&quot;р.&quot;_-;\-* #,##0.00&quot;р.&quot;_-;_-* \-??&quot;р.&quot;_-;_-@_-"/>
    <numFmt numFmtId="169" formatCode="0.000"/>
    <numFmt numFmtId="170" formatCode="0.0"/>
    <numFmt numFmtId="171" formatCode="_-* #,##0\ &quot;SFr.&quot;_-;\-* #,##0\ &quot;SFr.&quot;_-;_-* &quot;-&quot;\ &quot;SFr.&quot;_-;_-@_-"/>
    <numFmt numFmtId="172" formatCode="_-* #,##0.00_р_._-;\-* #,##0.00_р_._-;_-* \-??_р_._-;_-@_-"/>
    <numFmt numFmtId="173" formatCode="_(* #,##0.00_);_(* \(#,##0.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i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i/>
      <sz val="9"/>
      <name val="Arial Cyr"/>
      <family val="0"/>
    </font>
    <font>
      <sz val="12"/>
      <name val="Arial"/>
      <family val="2"/>
    </font>
    <font>
      <sz val="11"/>
      <name val="Verdana"/>
      <family val="2"/>
    </font>
    <font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  <font>
      <b/>
      <i/>
      <sz val="24"/>
      <name val="Monotype Corsiva"/>
      <family val="4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Verdana"/>
      <family val="2"/>
    </font>
    <font>
      <sz val="12"/>
      <name val="Verdana"/>
      <family val="2"/>
    </font>
    <font>
      <sz val="8"/>
      <name val="Arial"/>
      <family val="2"/>
    </font>
    <font>
      <sz val="7"/>
      <color indexed="8"/>
      <name val="Verdana"/>
      <family val="2"/>
    </font>
    <font>
      <b/>
      <sz val="6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sz val="7"/>
      <color theme="1"/>
      <name val="Verdana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4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54" fillId="37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54" fillId="3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4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54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54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54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54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54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54" fillId="5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54" fillId="58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3" borderId="0" applyNumberFormat="0" applyBorder="0" applyAlignment="0" applyProtection="0"/>
    <xf numFmtId="0" fontId="54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55" fillId="62" borderId="1" applyNumberFormat="0" applyAlignment="0" applyProtection="0"/>
    <xf numFmtId="0" fontId="31" fillId="19" borderId="2" applyNumberFormat="0" applyAlignment="0" applyProtection="0"/>
    <xf numFmtId="0" fontId="31" fillId="19" borderId="2" applyNumberFormat="0" applyAlignment="0" applyProtection="0"/>
    <xf numFmtId="0" fontId="31" fillId="18" borderId="2" applyNumberFormat="0" applyAlignment="0" applyProtection="0"/>
    <xf numFmtId="0" fontId="56" fillId="63" borderId="3" applyNumberFormat="0" applyAlignment="0" applyProtection="0"/>
    <xf numFmtId="0" fontId="32" fillId="64" borderId="4" applyNumberFormat="0" applyAlignment="0" applyProtection="0"/>
    <xf numFmtId="0" fontId="32" fillId="64" borderId="4" applyNumberFormat="0" applyAlignment="0" applyProtection="0"/>
    <xf numFmtId="0" fontId="32" fillId="65" borderId="4" applyNumberFormat="0" applyAlignment="0" applyProtection="0"/>
    <xf numFmtId="0" fontId="57" fillId="63" borderId="1" applyNumberFormat="0" applyAlignment="0" applyProtection="0"/>
    <xf numFmtId="0" fontId="33" fillId="64" borderId="2" applyNumberFormat="0" applyAlignment="0" applyProtection="0"/>
    <xf numFmtId="0" fontId="33" fillId="64" borderId="2" applyNumberFormat="0" applyAlignment="0" applyProtection="0"/>
    <xf numFmtId="0" fontId="33" fillId="6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ill="0" applyBorder="0" applyAlignment="0" applyProtection="0"/>
    <xf numFmtId="168" fontId="2" fillId="0" borderId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8" fillId="0" borderId="0" applyFont="0" applyFill="0" applyBorder="0" applyAlignment="0" applyProtection="0"/>
    <xf numFmtId="0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44" fontId="1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8" fontId="8" fillId="0" borderId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44" fontId="1" fillId="0" borderId="0" applyFont="0" applyFill="0" applyBorder="0" applyAlignment="0" applyProtection="0"/>
    <xf numFmtId="168" fontId="8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58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9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60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62" fillId="66" borderId="13" applyNumberFormat="0" applyAlignment="0" applyProtection="0"/>
    <xf numFmtId="0" fontId="38" fillId="67" borderId="14" applyNumberFormat="0" applyAlignment="0" applyProtection="0"/>
    <xf numFmtId="0" fontId="38" fillId="67" borderId="14" applyNumberFormat="0" applyAlignment="0" applyProtection="0"/>
    <xf numFmtId="0" fontId="38" fillId="68" borderId="14" applyNumberFormat="0" applyAlignment="0" applyProtection="0"/>
    <xf numFmtId="0" fontId="6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4" fillId="69" borderId="0" applyNumberFormat="0" applyBorder="0" applyAlignment="0" applyProtection="0"/>
    <xf numFmtId="0" fontId="40" fillId="70" borderId="0" applyNumberFormat="0" applyBorder="0" applyAlignment="0" applyProtection="0"/>
    <xf numFmtId="0" fontId="40" fillId="70" borderId="0" applyNumberFormat="0" applyBorder="0" applyAlignment="0" applyProtection="0"/>
    <xf numFmtId="0" fontId="40" fillId="7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5" fillId="72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2" fillId="74" borderId="16" applyNumberFormat="0" applyAlignment="0" applyProtection="0"/>
    <xf numFmtId="0" fontId="2" fillId="74" borderId="16" applyNumberFormat="0" applyAlignment="0" applyProtection="0"/>
    <xf numFmtId="0" fontId="2" fillId="75" borderId="16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ill="0" applyBorder="0" applyAlignment="0" applyProtection="0"/>
    <xf numFmtId="0" fontId="67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7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9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3" fillId="0" borderId="0" xfId="731" applyFont="1" applyAlignment="1" applyProtection="1">
      <alignment vertical="center"/>
      <protection locked="0"/>
    </xf>
    <xf numFmtId="0" fontId="7" fillId="0" borderId="19" xfId="728" applyFont="1" applyFill="1" applyBorder="1" applyAlignment="1" applyProtection="1">
      <alignment horizontal="center" vertical="center" wrapText="1"/>
      <protection locked="0"/>
    </xf>
    <xf numFmtId="49" fontId="7" fillId="0" borderId="19" xfId="73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735" applyFont="1" applyFill="1" applyBorder="1" applyAlignment="1" applyProtection="1">
      <alignment horizontal="center" vertical="center" wrapText="1"/>
      <protection locked="0"/>
    </xf>
    <xf numFmtId="0" fontId="7" fillId="0" borderId="19" xfId="747" applyFont="1" applyFill="1" applyBorder="1" applyAlignment="1" applyProtection="1">
      <alignment horizontal="center" vertical="center"/>
      <protection locked="0"/>
    </xf>
    <xf numFmtId="0" fontId="7" fillId="0" borderId="19" xfId="737" applyFont="1" applyFill="1" applyBorder="1" applyAlignment="1" applyProtection="1">
      <alignment horizontal="center" vertical="center" wrapText="1"/>
      <protection locked="0"/>
    </xf>
    <xf numFmtId="0" fontId="14" fillId="0" borderId="0" xfId="741" applyFont="1" applyAlignment="1" applyProtection="1">
      <alignment vertical="center"/>
      <protection locked="0"/>
    </xf>
    <xf numFmtId="0" fontId="6" fillId="0" borderId="0" xfId="741" applyFont="1" applyProtection="1">
      <alignment/>
      <protection locked="0"/>
    </xf>
    <xf numFmtId="0" fontId="6" fillId="0" borderId="0" xfId="741" applyFont="1" applyAlignment="1" applyProtection="1">
      <alignment wrapText="1"/>
      <protection locked="0"/>
    </xf>
    <xf numFmtId="0" fontId="6" fillId="0" borderId="0" xfId="741" applyFont="1" applyAlignment="1" applyProtection="1">
      <alignment shrinkToFit="1"/>
      <protection locked="0"/>
    </xf>
    <xf numFmtId="0" fontId="6" fillId="0" borderId="0" xfId="741" applyFont="1" applyAlignment="1" applyProtection="1">
      <alignment horizontal="left"/>
      <protection locked="0"/>
    </xf>
    <xf numFmtId="0" fontId="12" fillId="0" borderId="0" xfId="741" applyFont="1" applyProtection="1">
      <alignment/>
      <protection locked="0"/>
    </xf>
    <xf numFmtId="0" fontId="13" fillId="0" borderId="0" xfId="741" applyFont="1" applyAlignment="1" applyProtection="1">
      <alignment horizontal="right" vertical="center"/>
      <protection locked="0"/>
    </xf>
    <xf numFmtId="0" fontId="6" fillId="77" borderId="19" xfId="741" applyFont="1" applyFill="1" applyBorder="1" applyAlignment="1" applyProtection="1">
      <alignment horizontal="center" vertical="center" textRotation="90" wrapText="1"/>
      <protection locked="0"/>
    </xf>
    <xf numFmtId="0" fontId="6" fillId="77" borderId="19" xfId="741" applyFont="1" applyFill="1" applyBorder="1" applyAlignment="1" applyProtection="1">
      <alignment horizontal="center" vertical="center" wrapText="1"/>
      <protection locked="0"/>
    </xf>
    <xf numFmtId="49" fontId="7" fillId="77" borderId="19" xfId="741" applyNumberFormat="1" applyFont="1" applyFill="1" applyBorder="1" applyAlignment="1" applyProtection="1">
      <alignment horizontal="center" vertical="center"/>
      <protection locked="0"/>
    </xf>
    <xf numFmtId="0" fontId="15" fillId="0" borderId="19" xfId="74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41" applyFill="1" applyAlignment="1" applyProtection="1">
      <alignment vertical="center"/>
      <protection locked="0"/>
    </xf>
    <xf numFmtId="0" fontId="7" fillId="0" borderId="19" xfId="729" applyFont="1" applyFill="1" applyBorder="1" applyAlignment="1" applyProtection="1">
      <alignment horizontal="center" vertical="center" wrapText="1"/>
      <protection locked="0"/>
    </xf>
    <xf numFmtId="0" fontId="2" fillId="0" borderId="0" xfId="741" applyFont="1" applyFill="1" applyAlignment="1" applyProtection="1">
      <alignment horizontal="center" vertical="center"/>
      <protection locked="0"/>
    </xf>
    <xf numFmtId="0" fontId="9" fillId="0" borderId="0" xfId="741" applyFont="1" applyFill="1" applyAlignment="1" applyProtection="1">
      <alignment horizontal="center" vertical="center"/>
      <protection locked="0"/>
    </xf>
    <xf numFmtId="0" fontId="2" fillId="0" borderId="0" xfId="741" applyFill="1" applyAlignment="1" applyProtection="1">
      <alignment horizontal="center" vertical="center" wrapText="1"/>
      <protection locked="0"/>
    </xf>
    <xf numFmtId="0" fontId="3" fillId="0" borderId="0" xfId="732" applyNumberFormat="1" applyFont="1" applyFill="1" applyBorder="1" applyAlignment="1" applyProtection="1">
      <alignment vertical="center"/>
      <protection locked="0"/>
    </xf>
    <xf numFmtId="49" fontId="3" fillId="0" borderId="0" xfId="732" applyNumberFormat="1" applyFont="1" applyFill="1" applyBorder="1" applyAlignment="1" applyProtection="1">
      <alignment vertical="center"/>
      <protection locked="0"/>
    </xf>
    <xf numFmtId="0" fontId="3" fillId="0" borderId="0" xfId="732" applyFont="1" applyAlignment="1" applyProtection="1">
      <alignment vertical="center"/>
      <protection locked="0"/>
    </xf>
    <xf numFmtId="0" fontId="2" fillId="0" borderId="0" xfId="732" applyNumberFormat="1" applyFont="1" applyFill="1" applyBorder="1" applyAlignment="1" applyProtection="1">
      <alignment horizontal="center" vertical="center"/>
      <protection locked="0"/>
    </xf>
    <xf numFmtId="0" fontId="2" fillId="0" borderId="0" xfId="732" applyNumberFormat="1" applyFont="1" applyFill="1" applyBorder="1" applyAlignment="1" applyProtection="1">
      <alignment vertical="center"/>
      <protection locked="0"/>
    </xf>
    <xf numFmtId="0" fontId="3" fillId="0" borderId="0" xfId="740" applyFont="1" applyFill="1" applyAlignment="1" applyProtection="1">
      <alignment horizontal="left" vertical="center"/>
      <protection locked="0"/>
    </xf>
    <xf numFmtId="0" fontId="2" fillId="0" borderId="0" xfId="741" applyNumberFormat="1" applyFont="1" applyFill="1" applyBorder="1" applyAlignment="1" applyProtection="1">
      <alignment vertical="center" wrapText="1"/>
      <protection locked="0"/>
    </xf>
    <xf numFmtId="49" fontId="2" fillId="0" borderId="0" xfId="741" applyNumberFormat="1" applyFont="1" applyFill="1" applyBorder="1" applyAlignment="1" applyProtection="1">
      <alignment vertical="center" wrapText="1"/>
      <protection locked="0"/>
    </xf>
    <xf numFmtId="0" fontId="9" fillId="0" borderId="0" xfId="74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41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728" applyFont="1" applyFill="1" applyBorder="1" applyAlignment="1" applyProtection="1">
      <alignment horizontal="center" vertical="center"/>
      <protection locked="0"/>
    </xf>
    <xf numFmtId="0" fontId="7" fillId="0" borderId="20" xfId="728" applyFont="1" applyFill="1" applyBorder="1" applyAlignment="1" applyProtection="1">
      <alignment horizontal="center" vertical="center" wrapText="1"/>
      <protection locked="0"/>
    </xf>
    <xf numFmtId="49" fontId="7" fillId="0" borderId="21" xfId="73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741" applyNumberFormat="1" applyFont="1" applyFill="1" applyBorder="1" applyAlignment="1" applyProtection="1">
      <alignment horizontal="center" vertical="center"/>
      <protection locked="0"/>
    </xf>
    <xf numFmtId="49" fontId="3" fillId="0" borderId="19" xfId="546" applyNumberFormat="1" applyFont="1" applyFill="1" applyBorder="1" applyAlignment="1">
      <alignment horizontal="center" vertical="center" wrapText="1"/>
      <protection/>
    </xf>
    <xf numFmtId="0" fontId="8" fillId="0" borderId="0" xfId="565">
      <alignment/>
      <protection/>
    </xf>
    <xf numFmtId="0" fontId="9" fillId="0" borderId="0" xfId="731" applyFont="1" applyAlignment="1" applyProtection="1">
      <alignment vertical="center"/>
      <protection locked="0"/>
    </xf>
    <xf numFmtId="0" fontId="2" fillId="0" borderId="0" xfId="731" applyFont="1" applyAlignment="1" applyProtection="1">
      <alignment vertical="center"/>
      <protection locked="0"/>
    </xf>
    <xf numFmtId="0" fontId="10" fillId="0" borderId="0" xfId="731" applyFont="1" applyAlignment="1" applyProtection="1">
      <alignment horizontal="center"/>
      <protection locked="0"/>
    </xf>
    <xf numFmtId="0" fontId="5" fillId="0" borderId="0" xfId="744" applyFont="1" applyProtection="1">
      <alignment/>
      <protection locked="0"/>
    </xf>
    <xf numFmtId="0" fontId="5" fillId="0" borderId="0" xfId="744" applyFont="1" applyAlignment="1" applyProtection="1">
      <alignment wrapText="1"/>
      <protection locked="0"/>
    </xf>
    <xf numFmtId="0" fontId="13" fillId="0" borderId="0" xfId="740" applyFont="1" applyBorder="1" applyAlignment="1" applyProtection="1">
      <alignment horizontal="right" vertical="center"/>
      <protection locked="0"/>
    </xf>
    <xf numFmtId="0" fontId="18" fillId="0" borderId="0" xfId="744" applyFont="1" applyProtection="1">
      <alignment/>
      <protection locked="0"/>
    </xf>
    <xf numFmtId="0" fontId="5" fillId="77" borderId="19" xfId="744" applyFont="1" applyFill="1" applyBorder="1" applyAlignment="1" applyProtection="1">
      <alignment horizontal="center" vertical="center" wrapText="1"/>
      <protection locked="0"/>
    </xf>
    <xf numFmtId="0" fontId="19" fillId="0" borderId="0" xfId="731" applyFont="1" applyAlignment="1" applyProtection="1">
      <alignment vertical="center"/>
      <protection locked="0"/>
    </xf>
    <xf numFmtId="1" fontId="11" fillId="77" borderId="19" xfId="734" applyNumberFormat="1" applyFont="1" applyFill="1" applyBorder="1" applyAlignment="1" applyProtection="1">
      <alignment horizontal="center" vertical="center" textRotation="90" wrapText="1"/>
      <protection locked="0"/>
    </xf>
    <xf numFmtId="169" fontId="11" fillId="77" borderId="19" xfId="734" applyNumberFormat="1" applyFont="1" applyFill="1" applyBorder="1" applyAlignment="1" applyProtection="1">
      <alignment horizontal="center" vertical="center" wrapText="1"/>
      <protection locked="0"/>
    </xf>
    <xf numFmtId="0" fontId="11" fillId="77" borderId="19" xfId="734" applyFont="1" applyFill="1" applyBorder="1" applyAlignment="1" applyProtection="1">
      <alignment horizontal="center" vertical="center" textRotation="90" wrapText="1"/>
      <protection locked="0"/>
    </xf>
    <xf numFmtId="0" fontId="20" fillId="0" borderId="19" xfId="734" applyFont="1" applyBorder="1" applyAlignment="1" applyProtection="1">
      <alignment horizontal="center" vertical="center" wrapText="1"/>
      <protection locked="0"/>
    </xf>
    <xf numFmtId="0" fontId="3" fillId="0" borderId="19" xfId="744" applyFont="1" applyFill="1" applyBorder="1" applyAlignment="1" applyProtection="1">
      <alignment horizontal="center" vertical="center"/>
      <protection locked="0"/>
    </xf>
    <xf numFmtId="170" fontId="70" fillId="0" borderId="19" xfId="731" applyNumberFormat="1" applyFont="1" applyBorder="1" applyAlignment="1" applyProtection="1">
      <alignment horizontal="center" vertical="center" wrapText="1"/>
      <protection locked="0"/>
    </xf>
    <xf numFmtId="169" fontId="71" fillId="0" borderId="19" xfId="731" applyNumberFormat="1" applyFont="1" applyBorder="1" applyAlignment="1" applyProtection="1">
      <alignment horizontal="center" vertical="center" wrapText="1"/>
      <protection locked="0"/>
    </xf>
    <xf numFmtId="0" fontId="72" fillId="0" borderId="19" xfId="731" applyFont="1" applyBorder="1" applyAlignment="1" applyProtection="1">
      <alignment horizontal="center" vertical="center" wrapText="1"/>
      <protection locked="0"/>
    </xf>
    <xf numFmtId="1" fontId="70" fillId="0" borderId="19" xfId="731" applyNumberFormat="1" applyFont="1" applyBorder="1" applyAlignment="1" applyProtection="1">
      <alignment horizontal="center" vertical="center" wrapText="1"/>
      <protection locked="0"/>
    </xf>
    <xf numFmtId="0" fontId="73" fillId="0" borderId="19" xfId="731" applyFont="1" applyBorder="1" applyAlignment="1" applyProtection="1">
      <alignment horizontal="center" vertical="center" wrapText="1"/>
      <protection locked="0"/>
    </xf>
    <xf numFmtId="0" fontId="3" fillId="0" borderId="0" xfId="734" applyFont="1" applyBorder="1" applyAlignment="1" applyProtection="1">
      <alignment horizontal="center" vertical="center" wrapText="1"/>
      <protection locked="0"/>
    </xf>
    <xf numFmtId="0" fontId="3" fillId="0" borderId="0" xfId="744" applyFont="1" applyFill="1" applyBorder="1" applyAlignment="1" applyProtection="1">
      <alignment horizontal="center" vertical="center"/>
      <protection locked="0"/>
    </xf>
    <xf numFmtId="0" fontId="3" fillId="0" borderId="0" xfId="741" applyNumberFormat="1" applyFont="1" applyFill="1" applyBorder="1" applyAlignment="1" applyProtection="1">
      <alignment horizontal="center" vertical="center"/>
      <protection locked="0"/>
    </xf>
    <xf numFmtId="49" fontId="6" fillId="0" borderId="0" xfId="728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73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728" applyFont="1" applyFill="1" applyBorder="1" applyAlignment="1" applyProtection="1">
      <alignment horizontal="center" vertical="center" wrapText="1"/>
      <protection locked="0"/>
    </xf>
    <xf numFmtId="49" fontId="6" fillId="77" borderId="0" xfId="360" applyNumberFormat="1" applyFont="1" applyFill="1" applyBorder="1" applyAlignment="1" applyProtection="1">
      <alignment vertical="center" wrapText="1"/>
      <protection locked="0"/>
    </xf>
    <xf numFmtId="49" fontId="7" fillId="0" borderId="0" xfId="728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36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360" applyNumberFormat="1" applyFont="1" applyFill="1" applyBorder="1" applyAlignment="1" applyProtection="1">
      <alignment horizontal="left" vertical="center" wrapText="1"/>
      <protection locked="0"/>
    </xf>
    <xf numFmtId="170" fontId="7" fillId="0" borderId="0" xfId="731" applyNumberFormat="1" applyFont="1" applyBorder="1" applyAlignment="1" applyProtection="1">
      <alignment horizontal="center" vertical="center" wrapText="1"/>
      <protection locked="0"/>
    </xf>
    <xf numFmtId="169" fontId="26" fillId="0" borderId="0" xfId="731" applyNumberFormat="1" applyFont="1" applyBorder="1" applyAlignment="1" applyProtection="1">
      <alignment horizontal="center" vertical="center" wrapText="1"/>
      <protection locked="0"/>
    </xf>
    <xf numFmtId="0" fontId="6" fillId="0" borderId="0" xfId="731" applyFont="1" applyBorder="1" applyAlignment="1" applyProtection="1">
      <alignment horizontal="center" vertical="center" wrapText="1"/>
      <protection locked="0"/>
    </xf>
    <xf numFmtId="1" fontId="7" fillId="0" borderId="0" xfId="731" applyNumberFormat="1" applyFont="1" applyBorder="1" applyAlignment="1" applyProtection="1">
      <alignment horizontal="center" vertical="center" wrapText="1"/>
      <protection locked="0"/>
    </xf>
    <xf numFmtId="0" fontId="3" fillId="0" borderId="0" xfId="731" applyNumberFormat="1" applyFont="1" applyFill="1" applyBorder="1" applyAlignment="1" applyProtection="1">
      <alignment vertical="center"/>
      <protection locked="0"/>
    </xf>
    <xf numFmtId="0" fontId="2" fillId="0" borderId="0" xfId="731" applyNumberFormat="1" applyFont="1" applyFill="1" applyBorder="1" applyAlignment="1" applyProtection="1">
      <alignment horizontal="center" vertical="center"/>
      <protection locked="0"/>
    </xf>
    <xf numFmtId="1" fontId="3" fillId="0" borderId="0" xfId="731" applyNumberFormat="1" applyFont="1" applyAlignment="1" applyProtection="1">
      <alignment vertical="center"/>
      <protection locked="0"/>
    </xf>
    <xf numFmtId="169" fontId="3" fillId="0" borderId="0" xfId="731" applyNumberFormat="1" applyFont="1" applyAlignment="1" applyProtection="1">
      <alignment vertical="center"/>
      <protection locked="0"/>
    </xf>
    <xf numFmtId="0" fontId="2" fillId="0" borderId="0" xfId="731" applyNumberFormat="1" applyFont="1" applyFill="1" applyBorder="1" applyAlignment="1" applyProtection="1">
      <alignment vertical="center"/>
      <protection locked="0"/>
    </xf>
    <xf numFmtId="0" fontId="16" fillId="0" borderId="0" xfId="744" applyFont="1" applyAlignment="1" applyProtection="1">
      <alignment vertical="center" wrapText="1"/>
      <protection locked="0"/>
    </xf>
    <xf numFmtId="1" fontId="16" fillId="0" borderId="0" xfId="744" applyNumberFormat="1" applyFont="1" applyAlignment="1" applyProtection="1">
      <alignment vertical="center" wrapText="1"/>
      <protection locked="0"/>
    </xf>
    <xf numFmtId="169" fontId="27" fillId="0" borderId="0" xfId="744" applyNumberFormat="1" applyFont="1" applyAlignment="1" applyProtection="1">
      <alignment horizontal="center" vertical="center"/>
      <protection locked="0"/>
    </xf>
    <xf numFmtId="0" fontId="27" fillId="0" borderId="0" xfId="744" applyFont="1" applyAlignment="1" applyProtection="1">
      <alignment horizontal="center" vertical="center"/>
      <protection locked="0"/>
    </xf>
    <xf numFmtId="1" fontId="27" fillId="0" borderId="0" xfId="744" applyNumberFormat="1" applyFont="1" applyAlignment="1" applyProtection="1">
      <alignment horizontal="center" vertical="center"/>
      <protection locked="0"/>
    </xf>
    <xf numFmtId="0" fontId="2" fillId="0" borderId="0" xfId="744" applyAlignment="1" applyProtection="1">
      <alignment vertical="center"/>
      <protection locked="0"/>
    </xf>
    <xf numFmtId="169" fontId="2" fillId="0" borderId="0" xfId="744" applyNumberFormat="1" applyAlignment="1" applyProtection="1">
      <alignment vertical="center"/>
      <protection locked="0"/>
    </xf>
    <xf numFmtId="1" fontId="2" fillId="0" borderId="0" xfId="731" applyNumberFormat="1" applyFont="1" applyAlignment="1" applyProtection="1">
      <alignment vertical="center"/>
      <protection locked="0"/>
    </xf>
    <xf numFmtId="169" fontId="2" fillId="0" borderId="0" xfId="731" applyNumberFormat="1" applyFont="1" applyAlignment="1" applyProtection="1">
      <alignment vertical="center"/>
      <protection locked="0"/>
    </xf>
    <xf numFmtId="169" fontId="26" fillId="0" borderId="19" xfId="731" applyNumberFormat="1" applyFont="1" applyBorder="1" applyAlignment="1" applyProtection="1">
      <alignment horizontal="center" vertical="center" wrapText="1"/>
      <protection locked="0"/>
    </xf>
    <xf numFmtId="0" fontId="3" fillId="0" borderId="19" xfId="744" applyNumberFormat="1" applyFont="1" applyFill="1" applyBorder="1" applyAlignment="1" applyProtection="1">
      <alignment horizontal="center" vertical="center"/>
      <protection locked="0"/>
    </xf>
    <xf numFmtId="49" fontId="6" fillId="0" borderId="19" xfId="728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362" applyNumberFormat="1" applyFont="1" applyFill="1" applyBorder="1" applyAlignment="1" applyProtection="1">
      <alignment vertical="center" wrapText="1"/>
      <protection locked="0"/>
    </xf>
    <xf numFmtId="49" fontId="25" fillId="0" borderId="19" xfId="728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729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728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362" applyNumberFormat="1" applyFont="1" applyFill="1" applyBorder="1" applyAlignment="1" applyProtection="1">
      <alignment horizontal="left" vertical="center"/>
      <protection locked="0"/>
    </xf>
    <xf numFmtId="49" fontId="7" fillId="0" borderId="21" xfId="728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744" applyNumberFormat="1" applyFont="1" applyFill="1" applyBorder="1" applyAlignment="1" applyProtection="1">
      <alignment horizontal="center" vertical="center"/>
      <protection locked="0"/>
    </xf>
    <xf numFmtId="49" fontId="6" fillId="0" borderId="19" xfId="367" applyNumberFormat="1" applyFont="1" applyFill="1" applyBorder="1" applyAlignment="1" applyProtection="1">
      <alignment vertical="center" wrapText="1"/>
      <protection locked="0"/>
    </xf>
    <xf numFmtId="49" fontId="7" fillId="0" borderId="19" xfId="362" applyNumberFormat="1" applyFont="1" applyFill="1" applyBorder="1" applyAlignment="1" applyProtection="1">
      <alignment horizontal="center" vertical="center"/>
      <protection locked="0"/>
    </xf>
    <xf numFmtId="0" fontId="6" fillId="0" borderId="19" xfId="735" applyNumberFormat="1" applyFont="1" applyFill="1" applyBorder="1" applyAlignment="1" applyProtection="1">
      <alignment vertical="center" wrapText="1"/>
      <protection locked="0"/>
    </xf>
    <xf numFmtId="49" fontId="7" fillId="0" borderId="19" xfId="362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362" applyNumberFormat="1" applyFont="1" applyFill="1" applyBorder="1" applyAlignment="1" applyProtection="1">
      <alignment vertical="center" wrapText="1"/>
      <protection locked="0"/>
    </xf>
    <xf numFmtId="0" fontId="20" fillId="0" borderId="22" xfId="734" applyFont="1" applyBorder="1" applyAlignment="1" applyProtection="1">
      <alignment horizontal="center" vertical="center" wrapText="1"/>
      <protection locked="0"/>
    </xf>
    <xf numFmtId="0" fontId="3" fillId="0" borderId="22" xfId="744" applyFont="1" applyFill="1" applyBorder="1" applyAlignment="1" applyProtection="1">
      <alignment horizontal="center" vertical="center"/>
      <protection locked="0"/>
    </xf>
    <xf numFmtId="170" fontId="70" fillId="0" borderId="22" xfId="731" applyNumberFormat="1" applyFont="1" applyBorder="1" applyAlignment="1" applyProtection="1">
      <alignment horizontal="center" vertical="center" wrapText="1"/>
      <protection locked="0"/>
    </xf>
    <xf numFmtId="0" fontId="72" fillId="0" borderId="22" xfId="731" applyFont="1" applyBorder="1" applyAlignment="1" applyProtection="1">
      <alignment horizontal="center" vertical="center" wrapText="1"/>
      <protection locked="0"/>
    </xf>
    <xf numFmtId="1" fontId="70" fillId="0" borderId="22" xfId="731" applyNumberFormat="1" applyFont="1" applyBorder="1" applyAlignment="1" applyProtection="1">
      <alignment horizontal="center" vertical="center" wrapText="1"/>
      <protection locked="0"/>
    </xf>
    <xf numFmtId="0" fontId="20" fillId="0" borderId="0" xfId="734" applyFont="1" applyBorder="1" applyAlignment="1" applyProtection="1">
      <alignment horizontal="center" vertical="center" wrapText="1"/>
      <protection locked="0"/>
    </xf>
    <xf numFmtId="0" fontId="3" fillId="0" borderId="0" xfId="744" applyNumberFormat="1" applyFont="1" applyFill="1" applyBorder="1" applyAlignment="1" applyProtection="1">
      <alignment horizontal="center" vertical="center"/>
      <protection locked="0"/>
    </xf>
    <xf numFmtId="49" fontId="6" fillId="0" borderId="0" xfId="729" applyNumberFormat="1" applyFont="1" applyFill="1" applyBorder="1" applyAlignment="1" applyProtection="1">
      <alignment horizontal="left" vertical="center" wrapText="1"/>
      <protection locked="0"/>
    </xf>
    <xf numFmtId="0" fontId="7" fillId="0" borderId="0" xfId="729" applyFont="1" applyFill="1" applyBorder="1" applyAlignment="1" applyProtection="1">
      <alignment horizontal="center" vertical="center" wrapText="1"/>
      <protection locked="0"/>
    </xf>
    <xf numFmtId="49" fontId="6" fillId="0" borderId="0" xfId="362" applyNumberFormat="1" applyFont="1" applyFill="1" applyBorder="1" applyAlignment="1" applyProtection="1">
      <alignment vertical="center" wrapText="1"/>
      <protection locked="0"/>
    </xf>
    <xf numFmtId="49" fontId="7" fillId="0" borderId="0" xfId="362" applyNumberFormat="1" applyFont="1" applyFill="1" applyBorder="1" applyAlignment="1" applyProtection="1">
      <alignment horizontal="left" vertical="center"/>
      <protection locked="0"/>
    </xf>
    <xf numFmtId="49" fontId="7" fillId="0" borderId="0" xfId="362" applyNumberFormat="1" applyFont="1" applyFill="1" applyBorder="1" applyAlignment="1" applyProtection="1">
      <alignment horizontal="left" vertical="center" wrapText="1"/>
      <protection locked="0"/>
    </xf>
    <xf numFmtId="170" fontId="70" fillId="0" borderId="0" xfId="731" applyNumberFormat="1" applyFont="1" applyBorder="1" applyAlignment="1" applyProtection="1">
      <alignment horizontal="center" vertical="center" wrapText="1"/>
      <protection locked="0"/>
    </xf>
    <xf numFmtId="169" fontId="71" fillId="0" borderId="0" xfId="731" applyNumberFormat="1" applyFont="1" applyBorder="1" applyAlignment="1" applyProtection="1">
      <alignment horizontal="center" vertical="center" wrapText="1"/>
      <protection locked="0"/>
    </xf>
    <xf numFmtId="0" fontId="72" fillId="0" borderId="0" xfId="731" applyFont="1" applyBorder="1" applyAlignment="1" applyProtection="1">
      <alignment horizontal="center" vertical="center" wrapText="1"/>
      <protection locked="0"/>
    </xf>
    <xf numFmtId="1" fontId="70" fillId="0" borderId="0" xfId="731" applyNumberFormat="1" applyFont="1" applyBorder="1" applyAlignment="1" applyProtection="1">
      <alignment horizontal="center" vertical="center" wrapText="1"/>
      <protection locked="0"/>
    </xf>
    <xf numFmtId="0" fontId="73" fillId="0" borderId="0" xfId="731" applyFont="1" applyBorder="1" applyAlignment="1" applyProtection="1">
      <alignment horizontal="center" vertical="center" wrapText="1"/>
      <protection locked="0"/>
    </xf>
    <xf numFmtId="0" fontId="5" fillId="77" borderId="19" xfId="744" applyFont="1" applyFill="1" applyBorder="1" applyAlignment="1" applyProtection="1">
      <alignment horizontal="center" vertical="center" wrapText="1"/>
      <protection locked="0"/>
    </xf>
    <xf numFmtId="0" fontId="3" fillId="0" borderId="19" xfId="744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729" applyNumberFormat="1" applyFont="1" applyFill="1" applyBorder="1" applyAlignment="1" applyProtection="1">
      <alignment horizontal="center" vertical="center"/>
      <protection locked="0"/>
    </xf>
    <xf numFmtId="0" fontId="7" fillId="0" borderId="0" xfId="737" applyFont="1" applyFill="1" applyBorder="1" applyAlignment="1" applyProtection="1">
      <alignment horizontal="center" vertical="center" wrapText="1"/>
      <protection locked="0"/>
    </xf>
    <xf numFmtId="0" fontId="46" fillId="0" borderId="0" xfId="731" applyFont="1" applyAlignment="1" applyProtection="1">
      <alignment vertical="center"/>
      <protection locked="0"/>
    </xf>
    <xf numFmtId="49" fontId="6" fillId="0" borderId="0" xfId="367" applyNumberFormat="1" applyFont="1" applyFill="1" applyBorder="1" applyAlignment="1" applyProtection="1">
      <alignment vertical="center" wrapText="1"/>
      <protection locked="0"/>
    </xf>
    <xf numFmtId="49" fontId="7" fillId="0" borderId="19" xfId="289" applyNumberFormat="1" applyFont="1" applyFill="1" applyBorder="1" applyAlignment="1" applyProtection="1">
      <alignment vertical="center" wrapText="1"/>
      <protection locked="0"/>
    </xf>
    <xf numFmtId="49" fontId="7" fillId="0" borderId="19" xfId="289" applyNumberFormat="1" applyFont="1" applyFill="1" applyBorder="1" applyAlignment="1" applyProtection="1">
      <alignment vertical="center"/>
      <protection locked="0"/>
    </xf>
    <xf numFmtId="0" fontId="3" fillId="0" borderId="0" xfId="744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729" applyNumberFormat="1" applyFont="1" applyFill="1" applyBorder="1" applyAlignment="1" applyProtection="1">
      <alignment horizontal="left" vertical="center" wrapText="1"/>
      <protection locked="0"/>
    </xf>
    <xf numFmtId="0" fontId="6" fillId="0" borderId="0" xfId="728" applyFont="1" applyFill="1" applyBorder="1" applyAlignment="1" applyProtection="1">
      <alignment horizontal="left" vertical="center" wrapText="1"/>
      <protection locked="0"/>
    </xf>
    <xf numFmtId="49" fontId="7" fillId="0" borderId="0" xfId="362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 vertical="center" wrapText="1"/>
    </xf>
    <xf numFmtId="0" fontId="47" fillId="0" borderId="0" xfId="731" applyNumberFormat="1" applyFont="1" applyFill="1" applyBorder="1" applyAlignment="1" applyProtection="1">
      <alignment vertical="center"/>
      <protection locked="0"/>
    </xf>
    <xf numFmtId="0" fontId="29" fillId="0" borderId="0" xfId="545" applyFont="1">
      <alignment/>
      <protection/>
    </xf>
    <xf numFmtId="0" fontId="29" fillId="0" borderId="0" xfId="731" applyNumberFormat="1" applyFont="1" applyFill="1" applyBorder="1" applyAlignment="1" applyProtection="1">
      <alignment vertical="center"/>
      <protection locked="0"/>
    </xf>
    <xf numFmtId="0" fontId="29" fillId="0" borderId="0" xfId="731" applyNumberFormat="1" applyFont="1" applyFill="1" applyBorder="1" applyAlignment="1" applyProtection="1">
      <alignment horizontal="center" vertical="center"/>
      <protection locked="0"/>
    </xf>
    <xf numFmtId="0" fontId="6" fillId="0" borderId="0" xfId="735" applyFont="1" applyFill="1" applyBorder="1" applyAlignment="1" applyProtection="1">
      <alignment vertical="center" wrapText="1"/>
      <protection locked="0"/>
    </xf>
    <xf numFmtId="49" fontId="7" fillId="0" borderId="0" xfId="66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362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728" applyFont="1" applyFill="1" applyBorder="1" applyAlignment="1" applyProtection="1">
      <alignment horizontal="center" vertical="center" wrapText="1"/>
      <protection locked="0"/>
    </xf>
    <xf numFmtId="49" fontId="6" fillId="0" borderId="0" xfId="360" applyNumberFormat="1" applyFont="1" applyFill="1" applyBorder="1" applyAlignment="1" applyProtection="1">
      <alignment vertical="center" wrapText="1"/>
      <protection locked="0"/>
    </xf>
    <xf numFmtId="0" fontId="6" fillId="0" borderId="0" xfId="736" applyFont="1" applyFill="1" applyBorder="1" applyAlignment="1" applyProtection="1">
      <alignment vertical="center" wrapText="1"/>
      <protection locked="0"/>
    </xf>
    <xf numFmtId="49" fontId="7" fillId="0" borderId="0" xfId="637" applyNumberFormat="1" applyFont="1" applyFill="1" applyBorder="1" applyAlignment="1">
      <alignment horizontal="center" vertical="center" wrapText="1"/>
      <protection/>
    </xf>
    <xf numFmtId="0" fontId="7" fillId="0" borderId="0" xfId="637" applyFont="1" applyFill="1" applyBorder="1" applyAlignment="1">
      <alignment horizontal="center" vertical="center" wrapText="1"/>
      <protection/>
    </xf>
    <xf numFmtId="0" fontId="6" fillId="0" borderId="0" xfId="745" applyFont="1" applyFill="1" applyBorder="1" applyAlignment="1" applyProtection="1">
      <alignment horizontal="left" vertical="center" wrapText="1"/>
      <protection locked="0"/>
    </xf>
    <xf numFmtId="0" fontId="6" fillId="0" borderId="0" xfId="546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546" applyNumberFormat="1" applyFont="1" applyFill="1" applyBorder="1" applyAlignment="1">
      <alignment horizontal="center" vertical="center" wrapText="1"/>
      <protection/>
    </xf>
    <xf numFmtId="0" fontId="7" fillId="0" borderId="0" xfId="546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46" applyFont="1" applyFill="1" applyBorder="1" applyAlignment="1">
      <alignment vertical="center" wrapText="1"/>
      <protection/>
    </xf>
    <xf numFmtId="0" fontId="2" fillId="0" borderId="19" xfId="742" applyFill="1" applyBorder="1" applyAlignment="1" applyProtection="1">
      <alignment horizontal="center" vertical="center"/>
      <protection locked="0"/>
    </xf>
    <xf numFmtId="49" fontId="6" fillId="0" borderId="20" xfId="728" applyNumberFormat="1" applyFont="1" applyFill="1" applyBorder="1" applyAlignment="1" applyProtection="1">
      <alignment horizontal="left" vertical="center" wrapText="1"/>
      <protection locked="0"/>
    </xf>
    <xf numFmtId="0" fontId="5" fillId="77" borderId="19" xfId="744" applyFont="1" applyFill="1" applyBorder="1" applyAlignment="1" applyProtection="1">
      <alignment horizontal="center" vertical="center" wrapText="1"/>
      <protection locked="0"/>
    </xf>
    <xf numFmtId="0" fontId="29" fillId="0" borderId="0" xfId="731" applyNumberFormat="1" applyFont="1" applyFill="1" applyBorder="1" applyAlignment="1" applyProtection="1">
      <alignment vertical="center" wrapText="1"/>
      <protection locked="0"/>
    </xf>
    <xf numFmtId="0" fontId="29" fillId="0" borderId="0" xfId="545" applyFont="1" applyAlignment="1">
      <alignment wrapText="1"/>
      <protection/>
    </xf>
    <xf numFmtId="0" fontId="29" fillId="0" borderId="0" xfId="545" applyFont="1" applyAlignment="1">
      <alignment horizontal="center"/>
      <protection/>
    </xf>
    <xf numFmtId="0" fontId="29" fillId="0" borderId="19" xfId="545" applyFont="1" applyBorder="1" applyAlignment="1">
      <alignment horizontal="center" vertical="center"/>
      <protection/>
    </xf>
    <xf numFmtId="0" fontId="29" fillId="0" borderId="19" xfId="731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731" applyNumberFormat="1" applyFont="1" applyFill="1" applyBorder="1" applyAlignment="1" applyProtection="1">
      <alignment horizontal="center" vertical="center"/>
      <protection locked="0"/>
    </xf>
    <xf numFmtId="0" fontId="29" fillId="0" borderId="19" xfId="545" applyFont="1" applyBorder="1" applyAlignment="1">
      <alignment horizontal="center" vertical="center" wrapText="1"/>
      <protection/>
    </xf>
    <xf numFmtId="0" fontId="48" fillId="0" borderId="19" xfId="545" applyFont="1" applyBorder="1" applyAlignment="1">
      <alignment horizontal="center" vertical="center"/>
      <protection/>
    </xf>
    <xf numFmtId="0" fontId="48" fillId="0" borderId="0" xfId="545" applyFont="1">
      <alignment/>
      <protection/>
    </xf>
    <xf numFmtId="49" fontId="6" fillId="0" borderId="21" xfId="728" applyNumberFormat="1" applyFont="1" applyFill="1" applyBorder="1" applyAlignment="1" applyProtection="1">
      <alignment horizontal="left" vertical="center" wrapText="1"/>
      <protection locked="0"/>
    </xf>
    <xf numFmtId="49" fontId="6" fillId="0" borderId="21" xfId="367" applyNumberFormat="1" applyFont="1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/>
    </xf>
    <xf numFmtId="0" fontId="5" fillId="77" borderId="19" xfId="744" applyFont="1" applyFill="1" applyBorder="1" applyAlignment="1" applyProtection="1">
      <alignment horizontal="center" vertical="center" wrapText="1"/>
      <protection locked="0"/>
    </xf>
    <xf numFmtId="0" fontId="10" fillId="0" borderId="0" xfId="731" applyFont="1" applyAlignment="1" applyProtection="1">
      <alignment horizontal="center"/>
      <protection locked="0"/>
    </xf>
    <xf numFmtId="49" fontId="7" fillId="0" borderId="19" xfId="728" applyNumberFormat="1" applyFont="1" applyFill="1" applyBorder="1" applyAlignment="1" applyProtection="1">
      <alignment horizontal="center" vertical="center"/>
      <protection locked="0"/>
    </xf>
    <xf numFmtId="49" fontId="7" fillId="0" borderId="19" xfId="362" applyNumberFormat="1" applyFont="1" applyFill="1" applyBorder="1" applyAlignment="1" applyProtection="1">
      <alignment horizontal="left" vertical="center" wrapText="1"/>
      <protection locked="0"/>
    </xf>
    <xf numFmtId="49" fontId="25" fillId="0" borderId="19" xfId="362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728" applyNumberFormat="1" applyFont="1" applyFill="1" applyBorder="1" applyAlignment="1" applyProtection="1">
      <alignment horizontal="center" vertical="center"/>
      <protection locked="0"/>
    </xf>
    <xf numFmtId="49" fontId="7" fillId="0" borderId="19" xfId="367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367" applyNumberFormat="1" applyFont="1" applyFill="1" applyBorder="1" applyAlignment="1" applyProtection="1">
      <alignment horizontal="left" vertical="center"/>
      <protection locked="0"/>
    </xf>
    <xf numFmtId="49" fontId="25" fillId="0" borderId="19" xfId="367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325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734" applyFont="1" applyBorder="1" applyAlignment="1" applyProtection="1">
      <alignment horizontal="center" vertical="center" wrapText="1"/>
      <protection locked="0"/>
    </xf>
    <xf numFmtId="0" fontId="3" fillId="0" borderId="21" xfId="744" applyFont="1" applyFill="1" applyBorder="1" applyAlignment="1" applyProtection="1">
      <alignment horizontal="center" vertical="center"/>
      <protection locked="0"/>
    </xf>
    <xf numFmtId="0" fontId="3" fillId="0" borderId="21" xfId="744" applyNumberFormat="1" applyFont="1" applyFill="1" applyBorder="1" applyAlignment="1" applyProtection="1">
      <alignment horizontal="center" vertical="center"/>
      <protection locked="0"/>
    </xf>
    <xf numFmtId="49" fontId="7" fillId="0" borderId="21" xfId="367" applyNumberFormat="1" applyFont="1" applyFill="1" applyBorder="1" applyAlignment="1" applyProtection="1">
      <alignment horizontal="left" vertical="center"/>
      <protection locked="0"/>
    </xf>
    <xf numFmtId="170" fontId="70" fillId="0" borderId="21" xfId="731" applyNumberFormat="1" applyFont="1" applyBorder="1" applyAlignment="1" applyProtection="1">
      <alignment horizontal="center" vertical="center" wrapText="1"/>
      <protection locked="0"/>
    </xf>
    <xf numFmtId="169" fontId="71" fillId="0" borderId="21" xfId="731" applyNumberFormat="1" applyFont="1" applyBorder="1" applyAlignment="1" applyProtection="1">
      <alignment horizontal="center" vertical="center" wrapText="1"/>
      <protection locked="0"/>
    </xf>
    <xf numFmtId="0" fontId="72" fillId="0" borderId="21" xfId="731" applyFont="1" applyBorder="1" applyAlignment="1" applyProtection="1">
      <alignment horizontal="center" vertical="center" wrapText="1"/>
      <protection locked="0"/>
    </xf>
    <xf numFmtId="1" fontId="70" fillId="0" borderId="21" xfId="731" applyNumberFormat="1" applyFont="1" applyBorder="1" applyAlignment="1" applyProtection="1">
      <alignment horizontal="center" vertical="center" wrapText="1"/>
      <protection locked="0"/>
    </xf>
    <xf numFmtId="169" fontId="26" fillId="0" borderId="21" xfId="731" applyNumberFormat="1" applyFont="1" applyBorder="1" applyAlignment="1" applyProtection="1">
      <alignment horizontal="center" vertical="center" wrapText="1"/>
      <protection locked="0"/>
    </xf>
    <xf numFmtId="49" fontId="7" fillId="0" borderId="21" xfId="362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729" applyFont="1" applyFill="1" applyBorder="1" applyAlignment="1" applyProtection="1">
      <alignment horizontal="center" vertical="center"/>
      <protection locked="0"/>
    </xf>
    <xf numFmtId="49" fontId="7" fillId="0" borderId="21" xfId="729" applyNumberFormat="1" applyFont="1" applyFill="1" applyBorder="1" applyAlignment="1" applyProtection="1">
      <alignment horizontal="center" vertical="center" wrapText="1"/>
      <protection locked="0"/>
    </xf>
    <xf numFmtId="49" fontId="25" fillId="0" borderId="19" xfId="361" applyNumberFormat="1" applyFont="1" applyFill="1" applyBorder="1" applyAlignment="1" applyProtection="1">
      <alignment horizontal="left" vertical="center" wrapText="1"/>
      <protection locked="0"/>
    </xf>
    <xf numFmtId="49" fontId="6" fillId="0" borderId="23" xfId="729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73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729" applyFont="1" applyFill="1" applyBorder="1" applyAlignment="1" applyProtection="1">
      <alignment horizontal="center" vertical="center" wrapText="1"/>
      <protection locked="0"/>
    </xf>
    <xf numFmtId="49" fontId="6" fillId="0" borderId="23" xfId="362" applyNumberFormat="1" applyFont="1" applyFill="1" applyBorder="1" applyAlignment="1" applyProtection="1">
      <alignment vertical="center" wrapText="1"/>
      <protection locked="0"/>
    </xf>
    <xf numFmtId="49" fontId="7" fillId="0" borderId="19" xfId="729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729" applyNumberFormat="1" applyFont="1" applyFill="1" applyBorder="1" applyAlignment="1" applyProtection="1">
      <alignment horizontal="center" vertical="center"/>
      <protection locked="0"/>
    </xf>
    <xf numFmtId="0" fontId="3" fillId="0" borderId="0" xfId="549" applyFont="1">
      <alignment/>
      <protection/>
    </xf>
    <xf numFmtId="0" fontId="3" fillId="0" borderId="0" xfId="733" applyFont="1" applyAlignment="1" applyProtection="1">
      <alignment vertical="center"/>
      <protection locked="0"/>
    </xf>
    <xf numFmtId="0" fontId="13" fillId="0" borderId="0" xfId="739" applyFont="1" applyAlignment="1" applyProtection="1">
      <alignment vertical="center"/>
      <protection locked="0"/>
    </xf>
    <xf numFmtId="0" fontId="5" fillId="0" borderId="0" xfId="742" applyFont="1" applyProtection="1">
      <alignment/>
      <protection locked="0"/>
    </xf>
    <xf numFmtId="0" fontId="5" fillId="0" borderId="0" xfId="742" applyFont="1" applyAlignment="1" applyProtection="1">
      <alignment wrapText="1"/>
      <protection locked="0"/>
    </xf>
    <xf numFmtId="0" fontId="5" fillId="0" borderId="0" xfId="742" applyFont="1" applyAlignment="1" applyProtection="1">
      <alignment shrinkToFit="1"/>
      <protection locked="0"/>
    </xf>
    <xf numFmtId="1" fontId="18" fillId="0" borderId="0" xfId="742" applyNumberFormat="1" applyFont="1" applyProtection="1">
      <alignment/>
      <protection locked="0"/>
    </xf>
    <xf numFmtId="169" fontId="5" fillId="0" borderId="0" xfId="742" applyNumberFormat="1" applyFont="1" applyProtection="1">
      <alignment/>
      <protection locked="0"/>
    </xf>
    <xf numFmtId="0" fontId="18" fillId="0" borderId="0" xfId="742" applyFont="1" applyProtection="1">
      <alignment/>
      <protection locked="0"/>
    </xf>
    <xf numFmtId="169" fontId="18" fillId="0" borderId="0" xfId="742" applyNumberFormat="1" applyFont="1" applyProtection="1">
      <alignment/>
      <protection locked="0"/>
    </xf>
    <xf numFmtId="0" fontId="13" fillId="0" borderId="0" xfId="739" applyFont="1" applyAlignment="1" applyProtection="1">
      <alignment horizontal="right" vertical="center"/>
      <protection locked="0"/>
    </xf>
    <xf numFmtId="0" fontId="5" fillId="78" borderId="19" xfId="742" applyFont="1" applyFill="1" applyBorder="1" applyAlignment="1" applyProtection="1">
      <alignment horizontal="center" vertical="center" wrapText="1"/>
      <protection locked="0"/>
    </xf>
    <xf numFmtId="0" fontId="3" fillId="0" borderId="0" xfId="549" applyFont="1" applyBorder="1">
      <alignment/>
      <protection/>
    </xf>
    <xf numFmtId="0" fontId="50" fillId="0" borderId="0" xfId="549" applyFont="1">
      <alignment/>
      <protection/>
    </xf>
    <xf numFmtId="0" fontId="4" fillId="0" borderId="19" xfId="734" applyFont="1" applyBorder="1" applyAlignment="1" applyProtection="1">
      <alignment horizontal="center" vertical="center" wrapText="1"/>
      <protection locked="0"/>
    </xf>
    <xf numFmtId="0" fontId="16" fillId="0" borderId="19" xfId="549" applyFont="1" applyFill="1" applyBorder="1" applyAlignment="1">
      <alignment horizontal="center" vertical="center" wrapText="1"/>
      <protection/>
    </xf>
    <xf numFmtId="0" fontId="7" fillId="0" borderId="19" xfId="738" applyFont="1" applyFill="1" applyBorder="1" applyAlignment="1" applyProtection="1">
      <alignment horizontal="center" vertical="center" wrapText="1"/>
      <protection locked="0"/>
    </xf>
    <xf numFmtId="170" fontId="49" fillId="0" borderId="19" xfId="733" applyNumberFormat="1" applyFont="1" applyBorder="1" applyAlignment="1" applyProtection="1">
      <alignment horizontal="center" vertical="center"/>
      <protection locked="0"/>
    </xf>
    <xf numFmtId="170" fontId="49" fillId="0" borderId="19" xfId="549" applyNumberFormat="1" applyFont="1" applyFill="1" applyBorder="1" applyAlignment="1">
      <alignment horizontal="center" vertical="center" wrapText="1"/>
      <protection/>
    </xf>
    <xf numFmtId="169" fontId="49" fillId="0" borderId="19" xfId="549" applyNumberFormat="1" applyFont="1" applyFill="1" applyBorder="1" applyAlignment="1">
      <alignment horizontal="center" vertical="center" wrapText="1"/>
      <protection/>
    </xf>
    <xf numFmtId="0" fontId="50" fillId="0" borderId="0" xfId="549" applyFont="1" applyBorder="1">
      <alignment/>
      <protection/>
    </xf>
    <xf numFmtId="0" fontId="6" fillId="0" borderId="19" xfId="742" applyFont="1" applyFill="1" applyBorder="1" applyAlignment="1" applyProtection="1">
      <alignment vertical="center" wrapText="1"/>
      <protection locked="0"/>
    </xf>
    <xf numFmtId="0" fontId="7" fillId="0" borderId="20" xfId="747" applyFont="1" applyFill="1" applyBorder="1" applyAlignment="1" applyProtection="1">
      <alignment horizontal="center" vertical="center"/>
      <protection locked="0"/>
    </xf>
    <xf numFmtId="0" fontId="6" fillId="0" borderId="19" xfId="746" applyFont="1" applyFill="1" applyBorder="1" applyAlignment="1" applyProtection="1">
      <alignment horizontal="left" vertical="center" wrapText="1"/>
      <protection locked="0"/>
    </xf>
    <xf numFmtId="0" fontId="7" fillId="0" borderId="19" xfId="573" applyFont="1" applyFill="1" applyBorder="1" applyAlignment="1" applyProtection="1">
      <alignment horizontal="left" vertical="center" wrapText="1"/>
      <protection locked="0"/>
    </xf>
    <xf numFmtId="49" fontId="25" fillId="0" borderId="19" xfId="729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743" applyFont="1" applyFill="1" applyBorder="1" applyAlignment="1" applyProtection="1">
      <alignment vertical="center" wrapText="1"/>
      <protection locked="0"/>
    </xf>
    <xf numFmtId="49" fontId="6" fillId="0" borderId="19" xfId="361" applyNumberFormat="1" applyFont="1" applyFill="1" applyBorder="1" applyAlignment="1" applyProtection="1">
      <alignment vertical="center" wrapText="1"/>
      <protection locked="0"/>
    </xf>
    <xf numFmtId="49" fontId="7" fillId="0" borderId="19" xfId="361" applyNumberFormat="1" applyFont="1" applyFill="1" applyBorder="1" applyAlignment="1" applyProtection="1">
      <alignment horizontal="left" vertical="center" wrapText="1"/>
      <protection locked="0"/>
    </xf>
    <xf numFmtId="0" fontId="49" fillId="0" borderId="19" xfId="733" applyFont="1" applyBorder="1" applyAlignment="1" applyProtection="1">
      <alignment horizontal="center" vertical="center" wrapText="1"/>
      <protection locked="0"/>
    </xf>
    <xf numFmtId="0" fontId="49" fillId="0" borderId="19" xfId="733" applyFont="1" applyBorder="1" applyAlignment="1" applyProtection="1">
      <alignment horizontal="center" vertical="center"/>
      <protection locked="0"/>
    </xf>
    <xf numFmtId="0" fontId="2" fillId="0" borderId="0" xfId="733" applyFont="1" applyAlignment="1" applyProtection="1">
      <alignment vertical="center"/>
      <protection locked="0"/>
    </xf>
    <xf numFmtId="0" fontId="2" fillId="0" borderId="0" xfId="733" applyFont="1" applyAlignment="1" applyProtection="1">
      <alignment horizontal="center" vertical="center"/>
      <protection locked="0"/>
    </xf>
    <xf numFmtId="0" fontId="3" fillId="0" borderId="0" xfId="549" applyFont="1" applyAlignment="1">
      <alignment horizontal="center"/>
      <protection/>
    </xf>
    <xf numFmtId="0" fontId="29" fillId="0" borderId="0" xfId="549" applyFont="1">
      <alignment/>
      <protection/>
    </xf>
    <xf numFmtId="0" fontId="3" fillId="0" borderId="0" xfId="549" applyFont="1" applyFill="1">
      <alignment/>
      <protection/>
    </xf>
    <xf numFmtId="49" fontId="7" fillId="0" borderId="19" xfId="573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367" applyNumberFormat="1" applyFont="1" applyFill="1" applyBorder="1" applyAlignment="1" applyProtection="1">
      <alignment vertical="center" wrapText="1"/>
      <protection locked="0"/>
    </xf>
    <xf numFmtId="49" fontId="7" fillId="0" borderId="20" xfId="367" applyNumberFormat="1" applyFont="1" applyFill="1" applyBorder="1" applyAlignment="1" applyProtection="1">
      <alignment horizontal="left" vertical="center"/>
      <protection locked="0"/>
    </xf>
    <xf numFmtId="49" fontId="25" fillId="0" borderId="20" xfId="728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589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743" applyFont="1" applyFill="1" applyBorder="1" applyAlignment="1" applyProtection="1">
      <alignment horizontal="left" vertical="center" wrapText="1"/>
      <protection locked="0"/>
    </xf>
    <xf numFmtId="0" fontId="4" fillId="0" borderId="0" xfId="734" applyFont="1" applyBorder="1" applyAlignment="1" applyProtection="1">
      <alignment horizontal="center" vertical="center" wrapText="1"/>
      <protection locked="0"/>
    </xf>
    <xf numFmtId="0" fontId="49" fillId="0" borderId="0" xfId="733" applyFont="1" applyBorder="1" applyAlignment="1" applyProtection="1">
      <alignment horizontal="center" vertical="center" wrapText="1"/>
      <protection locked="0"/>
    </xf>
    <xf numFmtId="49" fontId="6" fillId="0" borderId="0" xfId="361" applyNumberFormat="1" applyFont="1" applyFill="1" applyBorder="1" applyAlignment="1" applyProtection="1">
      <alignment vertical="center" wrapText="1"/>
      <protection locked="0"/>
    </xf>
    <xf numFmtId="49" fontId="7" fillId="0" borderId="0" xfId="728" applyNumberFormat="1" applyFont="1" applyFill="1" applyBorder="1" applyAlignment="1" applyProtection="1">
      <alignment horizontal="center" vertical="center"/>
      <protection locked="0"/>
    </xf>
    <xf numFmtId="49" fontId="25" fillId="0" borderId="0" xfId="728" applyNumberFormat="1" applyFont="1" applyFill="1" applyBorder="1" applyAlignment="1" applyProtection="1">
      <alignment horizontal="left" vertical="center" wrapText="1"/>
      <protection locked="0"/>
    </xf>
    <xf numFmtId="170" fontId="49" fillId="0" borderId="0" xfId="733" applyNumberFormat="1" applyFont="1" applyBorder="1" applyAlignment="1" applyProtection="1">
      <alignment horizontal="center" vertical="center"/>
      <protection locked="0"/>
    </xf>
    <xf numFmtId="0" fontId="49" fillId="0" borderId="0" xfId="733" applyFont="1" applyBorder="1" applyAlignment="1" applyProtection="1">
      <alignment horizontal="center" vertical="center"/>
      <protection locked="0"/>
    </xf>
    <xf numFmtId="170" fontId="49" fillId="0" borderId="0" xfId="549" applyNumberFormat="1" applyFont="1" applyFill="1" applyBorder="1" applyAlignment="1">
      <alignment horizontal="center" vertical="center" wrapText="1"/>
      <protection/>
    </xf>
    <xf numFmtId="169" fontId="49" fillId="0" borderId="0" xfId="549" applyNumberFormat="1" applyFont="1" applyFill="1" applyBorder="1" applyAlignment="1">
      <alignment horizontal="center" vertical="center" wrapText="1"/>
      <protection/>
    </xf>
    <xf numFmtId="0" fontId="3" fillId="0" borderId="0" xfId="733" applyFont="1" applyAlignment="1" applyProtection="1">
      <alignment horizontal="center" vertical="center" wrapText="1"/>
      <protection locked="0"/>
    </xf>
    <xf numFmtId="0" fontId="10" fillId="0" borderId="22" xfId="549" applyFont="1" applyBorder="1" applyAlignment="1">
      <alignment horizontal="center" vertical="center" wrapText="1"/>
      <protection/>
    </xf>
    <xf numFmtId="49" fontId="7" fillId="0" borderId="0" xfId="367" applyNumberFormat="1" applyFont="1" applyFill="1" applyBorder="1" applyAlignment="1" applyProtection="1">
      <alignment horizontal="left" vertical="center"/>
      <protection locked="0"/>
    </xf>
    <xf numFmtId="49" fontId="6" fillId="0" borderId="19" xfId="589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743" applyFont="1" applyFill="1" applyBorder="1" applyAlignment="1" applyProtection="1">
      <alignment horizontal="center" vertical="center"/>
      <protection locked="0"/>
    </xf>
    <xf numFmtId="49" fontId="6" fillId="0" borderId="19" xfId="435" applyNumberFormat="1" applyFont="1" applyFill="1" applyBorder="1" applyAlignment="1" applyProtection="1">
      <alignment vertical="center" wrapText="1"/>
      <protection locked="0"/>
    </xf>
    <xf numFmtId="49" fontId="7" fillId="0" borderId="19" xfId="589" applyNumberFormat="1" applyFont="1" applyFill="1" applyBorder="1" applyAlignment="1">
      <alignment horizontal="center" vertical="center" wrapText="1"/>
      <protection/>
    </xf>
    <xf numFmtId="49" fontId="7" fillId="0" borderId="19" xfId="435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362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748" applyFont="1" applyFill="1" applyBorder="1" applyAlignment="1" applyProtection="1">
      <alignment horizontal="center" vertical="center"/>
      <protection locked="0"/>
    </xf>
    <xf numFmtId="49" fontId="25" fillId="0" borderId="21" xfId="362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729" applyFont="1" applyFill="1" applyBorder="1" applyAlignment="1" applyProtection="1">
      <alignment horizontal="center" vertical="center" wrapText="1"/>
      <protection locked="0"/>
    </xf>
    <xf numFmtId="0" fontId="51" fillId="0" borderId="19" xfId="742" applyFont="1" applyFill="1" applyBorder="1" applyAlignment="1" applyProtection="1">
      <alignment horizontal="center" vertical="center" wrapText="1"/>
      <protection locked="0"/>
    </xf>
    <xf numFmtId="0" fontId="6" fillId="0" borderId="19" xfId="743" applyFont="1" applyFill="1" applyBorder="1" applyAlignment="1" applyProtection="1">
      <alignment horizontal="left" vertical="center" wrapText="1"/>
      <protection locked="0"/>
    </xf>
    <xf numFmtId="0" fontId="2" fillId="0" borderId="21" xfId="742" applyFill="1" applyBorder="1" applyAlignment="1" applyProtection="1">
      <alignment horizontal="center" vertical="center"/>
      <protection locked="0"/>
    </xf>
    <xf numFmtId="0" fontId="7" fillId="0" borderId="19" xfId="573" applyFont="1" applyFill="1" applyBorder="1" applyAlignment="1" applyProtection="1">
      <alignment horizontal="center" vertical="center" wrapText="1"/>
      <protection locked="0"/>
    </xf>
    <xf numFmtId="0" fontId="7" fillId="0" borderId="19" xfId="0" applyNumberFormat="1" applyFont="1" applyFill="1" applyBorder="1" applyAlignment="1">
      <alignment horizontal="center" vertical="center" wrapText="1"/>
    </xf>
    <xf numFmtId="0" fontId="6" fillId="0" borderId="19" xfId="746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742" applyNumberFormat="1" applyFont="1" applyFill="1" applyBorder="1" applyAlignment="1" applyProtection="1">
      <alignment horizontal="left" vertical="center" wrapText="1"/>
      <protection locked="0"/>
    </xf>
    <xf numFmtId="49" fontId="7" fillId="0" borderId="23" xfId="362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362" applyNumberFormat="1" applyFont="1" applyFill="1" applyBorder="1" applyAlignment="1" applyProtection="1">
      <alignment horizontal="left" vertical="center"/>
      <protection locked="0"/>
    </xf>
    <xf numFmtId="49" fontId="7" fillId="0" borderId="21" xfId="362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729" applyNumberFormat="1" applyFont="1" applyFill="1" applyBorder="1" applyAlignment="1" applyProtection="1">
      <alignment horizontal="center" vertical="center" wrapText="1"/>
      <protection locked="0"/>
    </xf>
    <xf numFmtId="49" fontId="25" fillId="0" borderId="23" xfId="361" applyNumberFormat="1" applyFont="1" applyFill="1" applyBorder="1" applyAlignment="1" applyProtection="1">
      <alignment horizontal="left" vertical="center" wrapText="1"/>
      <protection locked="0"/>
    </xf>
    <xf numFmtId="49" fontId="7" fillId="0" borderId="20" xfId="729" applyNumberFormat="1" applyFont="1" applyFill="1" applyBorder="1" applyAlignment="1" applyProtection="1">
      <alignment horizontal="center" vertical="center"/>
      <protection locked="0"/>
    </xf>
    <xf numFmtId="49" fontId="25" fillId="0" borderId="20" xfId="362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325" applyNumberFormat="1" applyFont="1" applyFill="1" applyBorder="1" applyAlignment="1" applyProtection="1">
      <alignment horizontal="left" vertical="center"/>
      <protection locked="0"/>
    </xf>
    <xf numFmtId="49" fontId="7" fillId="0" borderId="21" xfId="362" applyNumberFormat="1" applyFont="1" applyFill="1" applyBorder="1" applyAlignment="1" applyProtection="1">
      <alignment horizontal="center" vertical="center"/>
      <protection locked="0"/>
    </xf>
    <xf numFmtId="0" fontId="6" fillId="0" borderId="19" xfId="729" applyFont="1" applyFill="1" applyBorder="1" applyAlignment="1" applyProtection="1">
      <alignment horizontal="left" vertical="center" wrapText="1"/>
      <protection locked="0"/>
    </xf>
    <xf numFmtId="0" fontId="6" fillId="0" borderId="19" xfId="728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367" applyNumberFormat="1" applyFont="1" applyFill="1" applyBorder="1" applyAlignment="1" applyProtection="1">
      <alignment horizontal="center" vertical="center"/>
      <protection locked="0"/>
    </xf>
    <xf numFmtId="49" fontId="7" fillId="0" borderId="21" xfId="729" applyNumberFormat="1" applyFont="1" applyFill="1" applyBorder="1" applyAlignment="1" applyProtection="1">
      <alignment horizontal="center" vertical="center"/>
      <protection locked="0"/>
    </xf>
    <xf numFmtId="0" fontId="7" fillId="0" borderId="20" xfId="738" applyFont="1" applyFill="1" applyBorder="1" applyAlignment="1" applyProtection="1">
      <alignment horizontal="center" vertical="center" wrapText="1"/>
      <protection locked="0"/>
    </xf>
    <xf numFmtId="49" fontId="6" fillId="0" borderId="23" xfId="728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728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>
      <alignment horizontal="center" vertical="center" wrapText="1"/>
    </xf>
    <xf numFmtId="0" fontId="6" fillId="0" borderId="22" xfId="743" applyFont="1" applyFill="1" applyBorder="1" applyAlignment="1" applyProtection="1">
      <alignment vertical="center" wrapText="1"/>
      <protection locked="0"/>
    </xf>
    <xf numFmtId="0" fontId="7" fillId="0" borderId="22" xfId="729" applyFont="1" applyFill="1" applyBorder="1" applyAlignment="1" applyProtection="1">
      <alignment horizontal="center" vertical="center" wrapText="1"/>
      <protection locked="0"/>
    </xf>
    <xf numFmtId="49" fontId="6" fillId="0" borderId="22" xfId="367" applyNumberFormat="1" applyFont="1" applyFill="1" applyBorder="1" applyAlignment="1" applyProtection="1">
      <alignment vertical="center" wrapText="1"/>
      <protection locked="0"/>
    </xf>
    <xf numFmtId="49" fontId="7" fillId="0" borderId="24" xfId="728" applyNumberFormat="1" applyFont="1" applyFill="1" applyBorder="1" applyAlignment="1" applyProtection="1">
      <alignment horizontal="center" vertical="center"/>
      <protection locked="0"/>
    </xf>
    <xf numFmtId="49" fontId="7" fillId="0" borderId="22" xfId="361" applyNumberFormat="1" applyFont="1" applyFill="1" applyBorder="1" applyAlignment="1" applyProtection="1">
      <alignment horizontal="left" vertical="center" wrapText="1"/>
      <protection locked="0"/>
    </xf>
    <xf numFmtId="0" fontId="7" fillId="0" borderId="23" xfId="728" applyFont="1" applyFill="1" applyBorder="1" applyAlignment="1" applyProtection="1">
      <alignment horizontal="center" vertical="center" wrapText="1"/>
      <protection locked="0"/>
    </xf>
    <xf numFmtId="49" fontId="7" fillId="0" borderId="22" xfId="728" applyNumberFormat="1" applyFont="1" applyFill="1" applyBorder="1" applyAlignment="1" applyProtection="1">
      <alignment horizontal="center" vertical="center"/>
      <protection locked="0"/>
    </xf>
    <xf numFmtId="49" fontId="7" fillId="0" borderId="20" xfId="362" applyNumberFormat="1" applyFont="1" applyFill="1" applyBorder="1" applyAlignment="1" applyProtection="1">
      <alignment horizontal="left" vertical="center"/>
      <protection locked="0"/>
    </xf>
    <xf numFmtId="0" fontId="7" fillId="0" borderId="25" xfId="735" applyFont="1" applyFill="1" applyBorder="1" applyAlignment="1" applyProtection="1">
      <alignment horizontal="center" vertical="center" wrapText="1"/>
      <protection locked="0"/>
    </xf>
    <xf numFmtId="0" fontId="7" fillId="0" borderId="25" xfId="747" applyFont="1" applyFill="1" applyBorder="1" applyAlignment="1" applyProtection="1">
      <alignment horizontal="center" vertical="center"/>
      <protection locked="0"/>
    </xf>
    <xf numFmtId="170" fontId="74" fillId="0" borderId="19" xfId="731" applyNumberFormat="1" applyFont="1" applyBorder="1" applyAlignment="1" applyProtection="1">
      <alignment horizontal="center" vertical="center" wrapText="1"/>
      <protection locked="0"/>
    </xf>
    <xf numFmtId="0" fontId="7" fillId="0" borderId="23" xfId="748" applyFont="1" applyFill="1" applyBorder="1" applyAlignment="1" applyProtection="1">
      <alignment horizontal="center" vertical="center"/>
      <protection locked="0"/>
    </xf>
    <xf numFmtId="0" fontId="7" fillId="0" borderId="0" xfId="738" applyFont="1" applyFill="1" applyBorder="1" applyAlignment="1" applyProtection="1">
      <alignment horizontal="center" vertical="center" wrapText="1"/>
      <protection locked="0"/>
    </xf>
    <xf numFmtId="0" fontId="2" fillId="0" borderId="19" xfId="741" applyFont="1" applyFill="1" applyBorder="1" applyAlignment="1" applyProtection="1">
      <alignment horizontal="center" vertical="center"/>
      <protection locked="0"/>
    </xf>
    <xf numFmtId="49" fontId="6" fillId="0" borderId="21" xfId="729" applyNumberFormat="1" applyFont="1" applyFill="1" applyBorder="1" applyAlignment="1" applyProtection="1">
      <alignment horizontal="left" vertical="center" wrapText="1"/>
      <protection locked="0"/>
    </xf>
    <xf numFmtId="49" fontId="6" fillId="0" borderId="22" xfId="728" applyNumberFormat="1" applyFont="1" applyFill="1" applyBorder="1" applyAlignment="1" applyProtection="1">
      <alignment horizontal="left" vertical="center" wrapText="1"/>
      <protection locked="0"/>
    </xf>
    <xf numFmtId="0" fontId="7" fillId="0" borderId="25" xfId="729" applyFont="1" applyFill="1" applyBorder="1" applyAlignment="1" applyProtection="1">
      <alignment horizontal="center" vertical="center" wrapText="1"/>
      <protection locked="0"/>
    </xf>
    <xf numFmtId="0" fontId="7" fillId="0" borderId="19" xfId="743" applyFont="1" applyFill="1" applyBorder="1" applyAlignment="1" applyProtection="1">
      <alignment horizontal="center" vertical="center"/>
      <protection locked="0"/>
    </xf>
    <xf numFmtId="49" fontId="6" fillId="0" borderId="22" xfId="362" applyNumberFormat="1" applyFont="1" applyFill="1" applyBorder="1" applyAlignment="1" applyProtection="1">
      <alignment vertical="center" wrapText="1"/>
      <protection locked="0"/>
    </xf>
    <xf numFmtId="49" fontId="7" fillId="0" borderId="21" xfId="573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362" applyNumberFormat="1" applyFont="1" applyFill="1" applyBorder="1" applyAlignment="1" applyProtection="1">
      <alignment horizontal="center" vertical="center"/>
      <protection locked="0"/>
    </xf>
    <xf numFmtId="49" fontId="25" fillId="0" borderId="21" xfId="361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367" applyNumberFormat="1" applyFont="1" applyFill="1" applyBorder="1" applyAlignment="1" applyProtection="1">
      <alignment horizontal="left" vertical="center" wrapText="1"/>
      <protection locked="0"/>
    </xf>
    <xf numFmtId="0" fontId="7" fillId="0" borderId="25" xfId="728" applyFont="1" applyFill="1" applyBorder="1" applyAlignment="1" applyProtection="1">
      <alignment horizontal="center" vertical="center" wrapText="1"/>
      <protection locked="0"/>
    </xf>
    <xf numFmtId="0" fontId="7" fillId="0" borderId="21" xfId="738" applyFont="1" applyFill="1" applyBorder="1" applyAlignment="1" applyProtection="1">
      <alignment horizontal="center" vertical="center" wrapText="1"/>
      <protection locked="0"/>
    </xf>
    <xf numFmtId="0" fontId="7" fillId="0" borderId="22" xfId="738" applyFont="1" applyFill="1" applyBorder="1" applyAlignment="1" applyProtection="1">
      <alignment horizontal="center" vertical="center" wrapText="1"/>
      <protection locked="0"/>
    </xf>
    <xf numFmtId="0" fontId="7" fillId="0" borderId="23" xfId="735" applyFont="1" applyFill="1" applyBorder="1" applyAlignment="1" applyProtection="1">
      <alignment horizontal="center" vertical="center" wrapText="1"/>
      <protection locked="0"/>
    </xf>
    <xf numFmtId="0" fontId="6" fillId="0" borderId="23" xfId="728" applyFont="1" applyFill="1" applyBorder="1" applyAlignment="1" applyProtection="1">
      <alignment horizontal="left" vertical="center" wrapText="1"/>
      <protection locked="0"/>
    </xf>
    <xf numFmtId="0" fontId="6" fillId="0" borderId="23" xfId="746" applyFont="1" applyFill="1" applyBorder="1" applyAlignment="1" applyProtection="1">
      <alignment horizontal="left" vertical="center" wrapText="1"/>
      <protection locked="0"/>
    </xf>
    <xf numFmtId="49" fontId="7" fillId="0" borderId="20" xfId="728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367" applyNumberFormat="1" applyFont="1" applyFill="1" applyBorder="1" applyAlignment="1" applyProtection="1">
      <alignment horizontal="center" vertical="center"/>
      <protection locked="0"/>
    </xf>
    <xf numFmtId="49" fontId="7" fillId="0" borderId="22" xfId="573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289" applyNumberFormat="1" applyFont="1" applyFill="1" applyBorder="1" applyAlignment="1" applyProtection="1">
      <alignment vertical="center" wrapText="1"/>
      <protection locked="0"/>
    </xf>
    <xf numFmtId="0" fontId="7" fillId="0" borderId="23" xfId="573" applyFont="1" applyFill="1" applyBorder="1" applyAlignment="1" applyProtection="1">
      <alignment horizontal="left" vertical="center" wrapText="1"/>
      <protection locked="0"/>
    </xf>
    <xf numFmtId="49" fontId="7" fillId="0" borderId="23" xfId="367" applyNumberFormat="1" applyFont="1" applyFill="1" applyBorder="1" applyAlignment="1" applyProtection="1">
      <alignment horizontal="left" vertical="center" wrapText="1"/>
      <protection locked="0"/>
    </xf>
    <xf numFmtId="49" fontId="7" fillId="0" borderId="22" xfId="362" applyNumberFormat="1" applyFont="1" applyFill="1" applyBorder="1" applyAlignment="1" applyProtection="1">
      <alignment horizontal="left" vertical="center"/>
      <protection locked="0"/>
    </xf>
    <xf numFmtId="49" fontId="7" fillId="0" borderId="23" xfId="367" applyNumberFormat="1" applyFont="1" applyFill="1" applyBorder="1" applyAlignment="1" applyProtection="1">
      <alignment horizontal="left" vertical="center"/>
      <protection locked="0"/>
    </xf>
    <xf numFmtId="0" fontId="10" fillId="0" borderId="0" xfId="741" applyFont="1" applyAlignment="1" applyProtection="1">
      <alignment horizontal="center" vertical="center" wrapText="1"/>
      <protection locked="0"/>
    </xf>
    <xf numFmtId="0" fontId="3" fillId="0" borderId="0" xfId="740" applyFont="1" applyAlignment="1" applyProtection="1">
      <alignment horizontal="center" vertical="center" wrapText="1"/>
      <protection locked="0"/>
    </xf>
    <xf numFmtId="0" fontId="10" fillId="0" borderId="0" xfId="740" applyFont="1" applyAlignment="1" applyProtection="1">
      <alignment horizontal="center" vertical="center"/>
      <protection locked="0"/>
    </xf>
    <xf numFmtId="0" fontId="4" fillId="0" borderId="0" xfId="741" applyFont="1" applyAlignment="1" applyProtection="1">
      <alignment horizontal="center" vertical="center"/>
      <protection locked="0"/>
    </xf>
    <xf numFmtId="169" fontId="5" fillId="77" borderId="19" xfId="74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744" applyFont="1" applyAlignment="1" applyProtection="1">
      <alignment horizontal="center" vertical="center" wrapText="1"/>
      <protection locked="0"/>
    </xf>
    <xf numFmtId="0" fontId="17" fillId="0" borderId="19" xfId="744" applyFont="1" applyBorder="1" applyAlignment="1" applyProtection="1">
      <alignment horizontal="center" vertical="center" wrapText="1"/>
      <protection locked="0"/>
    </xf>
    <xf numFmtId="0" fontId="10" fillId="77" borderId="19" xfId="734" applyFont="1" applyFill="1" applyBorder="1" applyAlignment="1" applyProtection="1">
      <alignment horizontal="center" vertical="center"/>
      <protection locked="0"/>
    </xf>
    <xf numFmtId="0" fontId="6" fillId="77" borderId="26" xfId="744" applyFont="1" applyFill="1" applyBorder="1" applyAlignment="1" applyProtection="1">
      <alignment horizontal="center" vertical="center" textRotation="90" wrapText="1"/>
      <protection locked="0"/>
    </xf>
    <xf numFmtId="0" fontId="6" fillId="77" borderId="27" xfId="744" applyFont="1" applyFill="1" applyBorder="1" applyAlignment="1" applyProtection="1">
      <alignment horizontal="center" vertical="center" textRotation="90" wrapText="1"/>
      <protection locked="0"/>
    </xf>
    <xf numFmtId="0" fontId="6" fillId="77" borderId="22" xfId="744" applyFont="1" applyFill="1" applyBorder="1" applyAlignment="1" applyProtection="1">
      <alignment horizontal="center" vertical="center" textRotation="90" wrapText="1"/>
      <protection locked="0"/>
    </xf>
    <xf numFmtId="0" fontId="6" fillId="77" borderId="21" xfId="744" applyFont="1" applyFill="1" applyBorder="1" applyAlignment="1" applyProtection="1">
      <alignment horizontal="center" vertical="center" textRotation="90" wrapText="1"/>
      <protection locked="0"/>
    </xf>
    <xf numFmtId="0" fontId="5" fillId="77" borderId="19" xfId="744" applyFont="1" applyFill="1" applyBorder="1" applyAlignment="1" applyProtection="1">
      <alignment horizontal="center" vertical="center" textRotation="90" wrapText="1"/>
      <protection locked="0"/>
    </xf>
    <xf numFmtId="0" fontId="6" fillId="77" borderId="19" xfId="744" applyFont="1" applyFill="1" applyBorder="1" applyAlignment="1" applyProtection="1">
      <alignment horizontal="center" vertical="center" textRotation="90" wrapText="1"/>
      <protection locked="0"/>
    </xf>
    <xf numFmtId="0" fontId="5" fillId="77" borderId="19" xfId="744" applyFont="1" applyFill="1" applyBorder="1" applyAlignment="1" applyProtection="1">
      <alignment horizontal="center" vertical="center" wrapText="1"/>
      <protection locked="0"/>
    </xf>
    <xf numFmtId="0" fontId="10" fillId="0" borderId="0" xfId="731" applyFont="1" applyAlignment="1" applyProtection="1">
      <alignment horizontal="center"/>
      <protection locked="0"/>
    </xf>
    <xf numFmtId="0" fontId="16" fillId="0" borderId="0" xfId="562" applyFont="1" applyFill="1" applyAlignment="1">
      <alignment horizontal="center" vertical="center" wrapText="1"/>
      <protection/>
    </xf>
    <xf numFmtId="0" fontId="3" fillId="0" borderId="0" xfId="744" applyFont="1" applyAlignment="1" applyProtection="1">
      <alignment horizontal="center" vertical="center" wrapText="1"/>
      <protection locked="0"/>
    </xf>
    <xf numFmtId="0" fontId="4" fillId="0" borderId="0" xfId="744" applyFont="1" applyAlignment="1" applyProtection="1">
      <alignment horizontal="center" vertical="center" wrapText="1"/>
      <protection locked="0"/>
    </xf>
    <xf numFmtId="0" fontId="3" fillId="0" borderId="0" xfId="731" applyFont="1" applyAlignment="1" applyProtection="1">
      <alignment horizontal="center"/>
      <protection locked="0"/>
    </xf>
    <xf numFmtId="0" fontId="5" fillId="77" borderId="0" xfId="744" applyFont="1" applyFill="1" applyBorder="1" applyAlignment="1" applyProtection="1">
      <alignment horizontal="center" vertical="center" wrapText="1"/>
      <protection locked="0"/>
    </xf>
    <xf numFmtId="0" fontId="49" fillId="0" borderId="19" xfId="733" applyFont="1" applyBorder="1" applyAlignment="1" applyProtection="1">
      <alignment horizontal="center" vertical="center" wrapText="1"/>
      <protection locked="0"/>
    </xf>
    <xf numFmtId="0" fontId="49" fillId="0" borderId="19" xfId="733" applyFont="1" applyBorder="1" applyAlignment="1" applyProtection="1">
      <alignment horizontal="center" vertical="center"/>
      <protection locked="0"/>
    </xf>
    <xf numFmtId="0" fontId="26" fillId="0" borderId="19" xfId="733" applyFont="1" applyBorder="1" applyAlignment="1" applyProtection="1">
      <alignment horizontal="center" vertical="center" wrapText="1"/>
      <protection locked="0"/>
    </xf>
    <xf numFmtId="0" fontId="26" fillId="0" borderId="19" xfId="733" applyFont="1" applyBorder="1" applyAlignment="1" applyProtection="1">
      <alignment horizontal="center" vertical="center"/>
      <protection locked="0"/>
    </xf>
    <xf numFmtId="0" fontId="14" fillId="0" borderId="28" xfId="741" applyFont="1" applyBorder="1" applyAlignment="1" applyProtection="1">
      <alignment horizontal="center" vertical="center"/>
      <protection locked="0"/>
    </xf>
    <xf numFmtId="49" fontId="10" fillId="0" borderId="19" xfId="549" applyNumberFormat="1" applyFont="1" applyBorder="1" applyAlignment="1">
      <alignment horizontal="center" vertical="center" wrapText="1"/>
      <protection/>
    </xf>
    <xf numFmtId="0" fontId="10" fillId="0" borderId="19" xfId="549" applyFont="1" applyBorder="1" applyAlignment="1">
      <alignment horizontal="center" vertical="center" textRotation="90" wrapText="1"/>
      <protection/>
    </xf>
    <xf numFmtId="0" fontId="10" fillId="0" borderId="19" xfId="549" applyFont="1" applyBorder="1" applyAlignment="1">
      <alignment horizontal="center" vertical="center" wrapText="1"/>
      <protection/>
    </xf>
    <xf numFmtId="0" fontId="5" fillId="78" borderId="19" xfId="742" applyFont="1" applyFill="1" applyBorder="1" applyAlignment="1" applyProtection="1">
      <alignment horizontal="center" vertical="center" wrapText="1"/>
      <protection locked="0"/>
    </xf>
    <xf numFmtId="0" fontId="4" fillId="0" borderId="0" xfId="733" applyFont="1" applyAlignment="1" applyProtection="1">
      <alignment horizontal="center" vertical="center" wrapText="1"/>
      <protection locked="0"/>
    </xf>
    <xf numFmtId="0" fontId="10" fillId="0" borderId="0" xfId="733" applyFont="1" applyAlignment="1" applyProtection="1">
      <alignment horizontal="center" vertical="center" wrapText="1"/>
      <protection locked="0"/>
    </xf>
    <xf numFmtId="0" fontId="10" fillId="0" borderId="0" xfId="733" applyFont="1" applyAlignment="1" applyProtection="1">
      <alignment horizontal="center" vertical="center"/>
      <protection locked="0"/>
    </xf>
    <xf numFmtId="0" fontId="3" fillId="0" borderId="0" xfId="733" applyFont="1" applyAlignment="1" applyProtection="1">
      <alignment horizontal="center" vertical="center" wrapText="1"/>
      <protection locked="0"/>
    </xf>
    <xf numFmtId="0" fontId="5" fillId="78" borderId="19" xfId="742" applyFont="1" applyFill="1" applyBorder="1" applyAlignment="1" applyProtection="1">
      <alignment horizontal="center" vertical="center" textRotation="90" wrapText="1"/>
      <protection locked="0"/>
    </xf>
    <xf numFmtId="0" fontId="6" fillId="78" borderId="19" xfId="742" applyFont="1" applyFill="1" applyBorder="1" applyAlignment="1" applyProtection="1">
      <alignment horizontal="center" vertical="center" textRotation="90" wrapText="1"/>
      <protection locked="0"/>
    </xf>
    <xf numFmtId="0" fontId="10" fillId="0" borderId="26" xfId="549" applyFont="1" applyBorder="1" applyAlignment="1">
      <alignment horizontal="center" vertical="center" wrapText="1"/>
      <protection/>
    </xf>
    <xf numFmtId="0" fontId="10" fillId="0" borderId="29" xfId="549" applyFont="1" applyBorder="1" applyAlignment="1">
      <alignment horizontal="center" vertical="center" wrapText="1"/>
      <protection/>
    </xf>
    <xf numFmtId="169" fontId="71" fillId="0" borderId="30" xfId="731" applyNumberFormat="1" applyFont="1" applyBorder="1" applyAlignment="1" applyProtection="1">
      <alignment horizontal="center" vertical="center" wrapText="1"/>
      <protection locked="0"/>
    </xf>
    <xf numFmtId="169" fontId="71" fillId="0" borderId="31" xfId="731" applyNumberFormat="1" applyFont="1" applyBorder="1" applyAlignment="1" applyProtection="1">
      <alignment horizontal="center" vertical="center" wrapText="1"/>
      <protection locked="0"/>
    </xf>
    <xf numFmtId="169" fontId="71" fillId="0" borderId="32" xfId="731" applyNumberFormat="1" applyFont="1" applyBorder="1" applyAlignment="1" applyProtection="1">
      <alignment horizontal="center" vertical="center" wrapText="1"/>
      <protection locked="0"/>
    </xf>
    <xf numFmtId="0" fontId="53" fillId="77" borderId="19" xfId="744" applyFont="1" applyFill="1" applyBorder="1" applyAlignment="1" applyProtection="1">
      <alignment horizontal="center" vertical="center" textRotation="90" wrapText="1"/>
      <protection locked="0"/>
    </xf>
    <xf numFmtId="0" fontId="17" fillId="0" borderId="0" xfId="733" applyFont="1" applyAlignment="1" applyProtection="1">
      <alignment horizontal="center" vertical="center" wrapText="1"/>
      <protection locked="0"/>
    </xf>
    <xf numFmtId="49" fontId="5" fillId="0" borderId="19" xfId="549" applyNumberFormat="1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 vertical="center" wrapText="1"/>
    </xf>
  </cellXfs>
  <cellStyles count="767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3" xfId="293"/>
    <cellStyle name="Денежный 10 2 4" xfId="294"/>
    <cellStyle name="Денежный 10 3" xfId="295"/>
    <cellStyle name="Денежный 10 3 2" xfId="296"/>
    <cellStyle name="Денежный 10 3 3" xfId="297"/>
    <cellStyle name="Денежный 10 4" xfId="298"/>
    <cellStyle name="Денежный 10 4 2" xfId="299"/>
    <cellStyle name="Денежный 10 4 3" xfId="300"/>
    <cellStyle name="Денежный 11 10" xfId="301"/>
    <cellStyle name="Денежный 11 2" xfId="302"/>
    <cellStyle name="Денежный 11 2 2" xfId="303"/>
    <cellStyle name="Денежный 11 2 2 2" xfId="304"/>
    <cellStyle name="Денежный 11 2 2 3" xfId="305"/>
    <cellStyle name="Денежный 11 3" xfId="306"/>
    <cellStyle name="Денежный 11 4" xfId="307"/>
    <cellStyle name="Денежный 11 5" xfId="308"/>
    <cellStyle name="Денежный 11 6" xfId="309"/>
    <cellStyle name="Денежный 11 7" xfId="310"/>
    <cellStyle name="Денежный 11 8" xfId="311"/>
    <cellStyle name="Денежный 11 9" xfId="312"/>
    <cellStyle name="Денежный 11 9 12" xfId="313"/>
    <cellStyle name="Денежный 11 9 2" xfId="314"/>
    <cellStyle name="Денежный 11 9 3" xfId="315"/>
    <cellStyle name="Денежный 12" xfId="316"/>
    <cellStyle name="Денежный 12 10" xfId="317"/>
    <cellStyle name="Денежный 12 11" xfId="318"/>
    <cellStyle name="Денежный 12 12" xfId="319"/>
    <cellStyle name="Денежный 12 12 10" xfId="320"/>
    <cellStyle name="Денежный 12 12 2" xfId="321"/>
    <cellStyle name="Денежный 12 12 2 2" xfId="322"/>
    <cellStyle name="Денежный 12 12 2 3" xfId="323"/>
    <cellStyle name="Денежный 12 12 2 4" xfId="324"/>
    <cellStyle name="Денежный 12 12 3" xfId="325"/>
    <cellStyle name="Денежный 12 12 3 2" xfId="326"/>
    <cellStyle name="Денежный 12 12 4" xfId="327"/>
    <cellStyle name="Денежный 12 12 5" xfId="328"/>
    <cellStyle name="Денежный 12 12_Мастер" xfId="329"/>
    <cellStyle name="Денежный 12 13" xfId="330"/>
    <cellStyle name="Денежный 12 14" xfId="331"/>
    <cellStyle name="Денежный 12 2" xfId="332"/>
    <cellStyle name="Денежный 12 2 2" xfId="333"/>
    <cellStyle name="Денежный 12 2 3" xfId="334"/>
    <cellStyle name="Денежный 12 3" xfId="335"/>
    <cellStyle name="Денежный 12 3 2" xfId="336"/>
    <cellStyle name="Денежный 12 4" xfId="337"/>
    <cellStyle name="Денежный 12 5" xfId="338"/>
    <cellStyle name="Денежный 12 6" xfId="339"/>
    <cellStyle name="Денежный 12 7" xfId="340"/>
    <cellStyle name="Денежный 12 8" xfId="341"/>
    <cellStyle name="Денежный 12 9" xfId="342"/>
    <cellStyle name="Денежный 13 10" xfId="343"/>
    <cellStyle name="Денежный 13 2" xfId="344"/>
    <cellStyle name="Денежный 13 3" xfId="345"/>
    <cellStyle name="Денежный 13 4" xfId="346"/>
    <cellStyle name="Денежный 13 5" xfId="347"/>
    <cellStyle name="Денежный 13 6" xfId="348"/>
    <cellStyle name="Денежный 13 7" xfId="349"/>
    <cellStyle name="Денежный 13 8" xfId="350"/>
    <cellStyle name="Денежный 13 9" xfId="351"/>
    <cellStyle name="Денежный 14 2" xfId="352"/>
    <cellStyle name="Денежный 14 3" xfId="353"/>
    <cellStyle name="Денежный 14 4" xfId="354"/>
    <cellStyle name="Денежный 14 5" xfId="355"/>
    <cellStyle name="Денежный 14 6" xfId="356"/>
    <cellStyle name="Денежный 14 7" xfId="357"/>
    <cellStyle name="Денежный 14 8" xfId="358"/>
    <cellStyle name="Денежный 14 9" xfId="359"/>
    <cellStyle name="Денежный 2" xfId="360"/>
    <cellStyle name="Денежный 2 10" xfId="361"/>
    <cellStyle name="Денежный 2 10 2" xfId="362"/>
    <cellStyle name="Денежный 2 10 2 10" xfId="363"/>
    <cellStyle name="Денежный 2 10 2 12" xfId="364"/>
    <cellStyle name="Денежный 2 10 2 13" xfId="365"/>
    <cellStyle name="Денежный 2 10 2 2" xfId="366"/>
    <cellStyle name="Денежный 2 11" xfId="367"/>
    <cellStyle name="Денежный 2 11 2" xfId="368"/>
    <cellStyle name="Денежный 2 11 2 2" xfId="369"/>
    <cellStyle name="Денежный 2 11 2 3" xfId="370"/>
    <cellStyle name="Денежный 2 11 3" xfId="371"/>
    <cellStyle name="Денежный 2 12" xfId="372"/>
    <cellStyle name="Денежный 2 13" xfId="373"/>
    <cellStyle name="Денежный 2 13 2" xfId="374"/>
    <cellStyle name="Денежный 2 13 3" xfId="375"/>
    <cellStyle name="Денежный 2 14" xfId="376"/>
    <cellStyle name="Денежный 2 15" xfId="377"/>
    <cellStyle name="Денежный 2 16" xfId="378"/>
    <cellStyle name="Денежный 2 17" xfId="379"/>
    <cellStyle name="Денежный 2 18" xfId="380"/>
    <cellStyle name="Денежный 2 19" xfId="381"/>
    <cellStyle name="Денежный 2 2" xfId="382"/>
    <cellStyle name="Денежный 2 2 2" xfId="383"/>
    <cellStyle name="Денежный 2 2 2 2" xfId="384"/>
    <cellStyle name="Денежный 2 2 2 3" xfId="385"/>
    <cellStyle name="Денежный 2 2 3" xfId="386"/>
    <cellStyle name="Денежный 2 2 4" xfId="387"/>
    <cellStyle name="Денежный 2 20" xfId="388"/>
    <cellStyle name="Денежный 2 21" xfId="389"/>
    <cellStyle name="Денежный 2 22" xfId="390"/>
    <cellStyle name="Денежный 2 23" xfId="391"/>
    <cellStyle name="Денежный 2 24" xfId="392"/>
    <cellStyle name="Денежный 2 24 2" xfId="393"/>
    <cellStyle name="Денежный 2 25" xfId="394"/>
    <cellStyle name="Денежный 2 26" xfId="395"/>
    <cellStyle name="Денежный 2 27" xfId="396"/>
    <cellStyle name="Денежный 2 28" xfId="397"/>
    <cellStyle name="Денежный 2 3" xfId="398"/>
    <cellStyle name="Денежный 2 3 2" xfId="399"/>
    <cellStyle name="Денежный 2 3 2 2" xfId="400"/>
    <cellStyle name="Денежный 2 3 2 3" xfId="401"/>
    <cellStyle name="Денежный 2 3 3" xfId="402"/>
    <cellStyle name="Денежный 2 3 4" xfId="403"/>
    <cellStyle name="Денежный 2 3 5" xfId="404"/>
    <cellStyle name="Денежный 2 3 6" xfId="405"/>
    <cellStyle name="Денежный 2 3 7" xfId="406"/>
    <cellStyle name="Денежный 2 3 8" xfId="407"/>
    <cellStyle name="Денежный 2 3 9" xfId="408"/>
    <cellStyle name="Денежный 2 3 9 2" xfId="409"/>
    <cellStyle name="Денежный 2 3 9 2 2" xfId="410"/>
    <cellStyle name="Денежный 2 3 9 2 3" xfId="411"/>
    <cellStyle name="Денежный 2 3 9 3" xfId="412"/>
    <cellStyle name="Денежный 2 3 9 4" xfId="413"/>
    <cellStyle name="Денежный 2 4" xfId="414"/>
    <cellStyle name="Денежный 2 4 2" xfId="415"/>
    <cellStyle name="Денежный 2 4 3" xfId="416"/>
    <cellStyle name="Денежный 2 4 4" xfId="417"/>
    <cellStyle name="Денежный 2 4 5" xfId="418"/>
    <cellStyle name="Денежный 2 4 6" xfId="419"/>
    <cellStyle name="Денежный 2 4 7" xfId="420"/>
    <cellStyle name="Денежный 2 4 8" xfId="421"/>
    <cellStyle name="Денежный 2 4 9" xfId="422"/>
    <cellStyle name="Денежный 2 45" xfId="423"/>
    <cellStyle name="Денежный 2 5" xfId="424"/>
    <cellStyle name="Денежный 2 5 2" xfId="425"/>
    <cellStyle name="Денежный 2 5 3" xfId="426"/>
    <cellStyle name="Денежный 2 6" xfId="427"/>
    <cellStyle name="Денежный 2 7" xfId="428"/>
    <cellStyle name="Денежный 2 8" xfId="429"/>
    <cellStyle name="Денежный 2 9" xfId="430"/>
    <cellStyle name="Денежный 24" xfId="431"/>
    <cellStyle name="Денежный 24 12" xfId="432"/>
    <cellStyle name="Денежный 24 2" xfId="433"/>
    <cellStyle name="Денежный 24 2 2" xfId="434"/>
    <cellStyle name="Денежный 24 3" xfId="435"/>
    <cellStyle name="Денежный 24 3 2" xfId="436"/>
    <cellStyle name="Денежный 24 3 3" xfId="437"/>
    <cellStyle name="Денежный 24 3 4" xfId="438"/>
    <cellStyle name="Денежный 24 4" xfId="439"/>
    <cellStyle name="Денежный 24 5" xfId="440"/>
    <cellStyle name="Денежный 26" xfId="441"/>
    <cellStyle name="Денежный 3" xfId="442"/>
    <cellStyle name="Денежный 3 2" xfId="443"/>
    <cellStyle name="Денежный 3 2 2" xfId="444"/>
    <cellStyle name="Денежный 3 2 2 2" xfId="445"/>
    <cellStyle name="Денежный 3 2 3" xfId="446"/>
    <cellStyle name="Денежный 3 3" xfId="447"/>
    <cellStyle name="Денежный 3 3 2" xfId="448"/>
    <cellStyle name="Денежный 3 3 3" xfId="449"/>
    <cellStyle name="Денежный 3 4" xfId="450"/>
    <cellStyle name="Денежный 3 4 2" xfId="451"/>
    <cellStyle name="Денежный 3 4 3" xfId="452"/>
    <cellStyle name="Денежный 3 5" xfId="453"/>
    <cellStyle name="Денежный 3 5 2" xfId="454"/>
    <cellStyle name="Денежный 3 6" xfId="455"/>
    <cellStyle name="Денежный 3 6 2" xfId="456"/>
    <cellStyle name="Денежный 3 7" xfId="457"/>
    <cellStyle name="Денежный 3 8" xfId="458"/>
    <cellStyle name="Денежный 4 10" xfId="459"/>
    <cellStyle name="Денежный 4 11" xfId="460"/>
    <cellStyle name="Денежный 4 12" xfId="461"/>
    <cellStyle name="Денежный 4 13" xfId="462"/>
    <cellStyle name="Денежный 4 14" xfId="463"/>
    <cellStyle name="Денежный 4 14 2" xfId="464"/>
    <cellStyle name="Денежный 4 14 3" xfId="465"/>
    <cellStyle name="Денежный 4 2" xfId="466"/>
    <cellStyle name="Денежный 4 2 2" xfId="467"/>
    <cellStyle name="Денежный 4 2 3" xfId="468"/>
    <cellStyle name="Денежный 4 3" xfId="469"/>
    <cellStyle name="Денежный 4 3 2" xfId="470"/>
    <cellStyle name="Денежный 4 3 3" xfId="471"/>
    <cellStyle name="Денежный 4 4" xfId="472"/>
    <cellStyle name="Денежный 4 4 2" xfId="473"/>
    <cellStyle name="Денежный 4 5" xfId="474"/>
    <cellStyle name="Денежный 4 5 2" xfId="475"/>
    <cellStyle name="Денежный 4 6" xfId="476"/>
    <cellStyle name="Денежный 4 7" xfId="477"/>
    <cellStyle name="Денежный 4 8" xfId="478"/>
    <cellStyle name="Денежный 4 9" xfId="479"/>
    <cellStyle name="Денежный 5 2" xfId="480"/>
    <cellStyle name="Денежный 5 2 2" xfId="481"/>
    <cellStyle name="Денежный 5 2 3" xfId="482"/>
    <cellStyle name="Денежный 5 3" xfId="483"/>
    <cellStyle name="Денежный 5 3 2" xfId="484"/>
    <cellStyle name="Денежный 5 4" xfId="485"/>
    <cellStyle name="Денежный 5 5" xfId="486"/>
    <cellStyle name="Денежный 6" xfId="487"/>
    <cellStyle name="Денежный 6 2" xfId="488"/>
    <cellStyle name="Денежный 6 2 2" xfId="489"/>
    <cellStyle name="Денежный 6 2 3" xfId="490"/>
    <cellStyle name="Денежный 6 3" xfId="491"/>
    <cellStyle name="Денежный 6 4" xfId="492"/>
    <cellStyle name="Денежный 6 5" xfId="493"/>
    <cellStyle name="Денежный 6 6" xfId="494"/>
    <cellStyle name="Денежный 6 7" xfId="495"/>
    <cellStyle name="Денежный 6 7 2" xfId="496"/>
    <cellStyle name="Денежный 6 7 3" xfId="497"/>
    <cellStyle name="Денежный 6 8" xfId="498"/>
    <cellStyle name="Денежный 7 2" xfId="499"/>
    <cellStyle name="Денежный 7 2 2" xfId="500"/>
    <cellStyle name="Денежный 7 2 3" xfId="501"/>
    <cellStyle name="Денежный 7 3" xfId="502"/>
    <cellStyle name="Денежный 7 4" xfId="503"/>
    <cellStyle name="Денежный 7 5" xfId="504"/>
    <cellStyle name="Денежный 7 6" xfId="505"/>
    <cellStyle name="Денежный 8 2" xfId="506"/>
    <cellStyle name="Денежный 8 2 2" xfId="507"/>
    <cellStyle name="Денежный 8 2 3" xfId="508"/>
    <cellStyle name="Денежный 8 3" xfId="509"/>
    <cellStyle name="Денежный 8 3 2" xfId="510"/>
    <cellStyle name="Денежный 8 4" xfId="511"/>
    <cellStyle name="Денежный 8 5" xfId="512"/>
    <cellStyle name="Денежный 8 6" xfId="513"/>
    <cellStyle name="Денежный 9 2" xfId="514"/>
    <cellStyle name="Денежный 9 2 2" xfId="515"/>
    <cellStyle name="Денежный 9 2 3" xfId="516"/>
    <cellStyle name="Денежный 9 3" xfId="517"/>
    <cellStyle name="Заголовок 1" xfId="518"/>
    <cellStyle name="Заголовок 1 2" xfId="519"/>
    <cellStyle name="Заголовок 1 3" xfId="520"/>
    <cellStyle name="Заголовок 2" xfId="521"/>
    <cellStyle name="Заголовок 2 2" xfId="522"/>
    <cellStyle name="Заголовок 2 3" xfId="523"/>
    <cellStyle name="Заголовок 3" xfId="524"/>
    <cellStyle name="Заголовок 3 2" xfId="525"/>
    <cellStyle name="Заголовок 3 3" xfId="526"/>
    <cellStyle name="Заголовок 4" xfId="527"/>
    <cellStyle name="Заголовок 4 2" xfId="528"/>
    <cellStyle name="Заголовок 4 3" xfId="529"/>
    <cellStyle name="Итог" xfId="530"/>
    <cellStyle name="Итог 2" xfId="531"/>
    <cellStyle name="Итог 3" xfId="532"/>
    <cellStyle name="Контрольная ячейка" xfId="533"/>
    <cellStyle name="Контрольная ячейка 2" xfId="534"/>
    <cellStyle name="Контрольная ячейка 3" xfId="535"/>
    <cellStyle name="Контрольная ячейка 4" xfId="536"/>
    <cellStyle name="Название" xfId="537"/>
    <cellStyle name="Название 2" xfId="538"/>
    <cellStyle name="Название 3" xfId="539"/>
    <cellStyle name="Нейтральный" xfId="540"/>
    <cellStyle name="Нейтральный 2" xfId="541"/>
    <cellStyle name="Нейтральный 3" xfId="542"/>
    <cellStyle name="Нейтральный 4" xfId="543"/>
    <cellStyle name="Обычный 10" xfId="544"/>
    <cellStyle name="Обычный 11" xfId="545"/>
    <cellStyle name="Обычный 11 10" xfId="546"/>
    <cellStyle name="Обычный 11 11" xfId="547"/>
    <cellStyle name="Обычный 11 12" xfId="548"/>
    <cellStyle name="Обычный 11 12 2" xfId="549"/>
    <cellStyle name="Обычный 11 2" xfId="550"/>
    <cellStyle name="Обычный 11 3" xfId="551"/>
    <cellStyle name="Обычный 11 4" xfId="552"/>
    <cellStyle name="Обычный 11 5" xfId="553"/>
    <cellStyle name="Обычный 11 6" xfId="554"/>
    <cellStyle name="Обычный 11 7" xfId="555"/>
    <cellStyle name="Обычный 11 8" xfId="556"/>
    <cellStyle name="Обычный 11 9" xfId="557"/>
    <cellStyle name="Обычный 12" xfId="558"/>
    <cellStyle name="Обычный 14 2" xfId="559"/>
    <cellStyle name="Обычный 17 2" xfId="560"/>
    <cellStyle name="Обычный 17 3" xfId="561"/>
    <cellStyle name="Обычный 18" xfId="562"/>
    <cellStyle name="Обычный 18 2" xfId="563"/>
    <cellStyle name="Обычный 18 3" xfId="564"/>
    <cellStyle name="Обычный 2" xfId="565"/>
    <cellStyle name="Обычный 2 10" xfId="566"/>
    <cellStyle name="Обычный 2 11" xfId="567"/>
    <cellStyle name="Обычный 2 12" xfId="568"/>
    <cellStyle name="Обычный 2 13" xfId="569"/>
    <cellStyle name="Обычный 2 14" xfId="570"/>
    <cellStyle name="Обычный 2 14 10" xfId="571"/>
    <cellStyle name="Обычный 2 14 2" xfId="572"/>
    <cellStyle name="Обычный 2 14 2 2" xfId="573"/>
    <cellStyle name="Обычный 2 14 3" xfId="574"/>
    <cellStyle name="Обычный 2 14 4" xfId="575"/>
    <cellStyle name="Обычный 2 14 5" xfId="576"/>
    <cellStyle name="Обычный 2 14 6" xfId="577"/>
    <cellStyle name="Обычный 2 14 7" xfId="578"/>
    <cellStyle name="Обычный 2 14 8" xfId="579"/>
    <cellStyle name="Обычный 2 14 9" xfId="580"/>
    <cellStyle name="Обычный 2 15" xfId="581"/>
    <cellStyle name="Обычный 2 16" xfId="582"/>
    <cellStyle name="Обычный 2 17" xfId="583"/>
    <cellStyle name="Обычный 2 18" xfId="584"/>
    <cellStyle name="Обычный 2 19" xfId="585"/>
    <cellStyle name="Обычный 2 2" xfId="586"/>
    <cellStyle name="Обычный 2 2 10 2" xfId="587"/>
    <cellStyle name="Обычный 2 2 2" xfId="588"/>
    <cellStyle name="Обычный 2 2 2 2" xfId="589"/>
    <cellStyle name="Обычный 2 2 2 3" xfId="590"/>
    <cellStyle name="Обычный 2 2 2 3 2" xfId="591"/>
    <cellStyle name="Обычный 2 2 2 4" xfId="592"/>
    <cellStyle name="Обычный 2 2 3" xfId="593"/>
    <cellStyle name="Обычный 2 2 3 2" xfId="594"/>
    <cellStyle name="Обычный 2 2 3 2 2" xfId="595"/>
    <cellStyle name="Обычный 2 2 3 2 3" xfId="596"/>
    <cellStyle name="Обычный 2 2 3 3" xfId="597"/>
    <cellStyle name="Обычный 2 2 3 4" xfId="598"/>
    <cellStyle name="Обычный 2 2 4" xfId="599"/>
    <cellStyle name="Обычный 2 2_База1 (version 1)" xfId="600"/>
    <cellStyle name="Обычный 2 20" xfId="601"/>
    <cellStyle name="Обычный 2 21" xfId="602"/>
    <cellStyle name="Обычный 2 22" xfId="603"/>
    <cellStyle name="Обычный 2 23" xfId="604"/>
    <cellStyle name="Обычный 2 23 2" xfId="605"/>
    <cellStyle name="Обычный 2 24" xfId="606"/>
    <cellStyle name="Обычный 2 3" xfId="607"/>
    <cellStyle name="Обычный 2 3 2" xfId="608"/>
    <cellStyle name="Обычный 2 3 2 2" xfId="609"/>
    <cellStyle name="Обычный 2 3 2 3" xfId="610"/>
    <cellStyle name="Обычный 2 3 3" xfId="611"/>
    <cellStyle name="Обычный 2 3 4" xfId="612"/>
    <cellStyle name="Обычный 2 3 5" xfId="613"/>
    <cellStyle name="Обычный 2 3 6" xfId="614"/>
    <cellStyle name="Обычный 2 3 7" xfId="615"/>
    <cellStyle name="Обычный 2 3 8" xfId="616"/>
    <cellStyle name="Обычный 2 3 9" xfId="617"/>
    <cellStyle name="Обычный 2 4" xfId="618"/>
    <cellStyle name="Обычный 2 4 10" xfId="619"/>
    <cellStyle name="Обычный 2 4 2" xfId="620"/>
    <cellStyle name="Обычный 2 4 2 2" xfId="621"/>
    <cellStyle name="Обычный 2 4 2 3" xfId="622"/>
    <cellStyle name="Обычный 2 4 3" xfId="623"/>
    <cellStyle name="Обычный 2 4 4" xfId="624"/>
    <cellStyle name="Обычный 2 4 5" xfId="625"/>
    <cellStyle name="Обычный 2 4 6" xfId="626"/>
    <cellStyle name="Обычный 2 4 7" xfId="627"/>
    <cellStyle name="Обычный 2 4 8" xfId="628"/>
    <cellStyle name="Обычный 2 4 9" xfId="629"/>
    <cellStyle name="Обычный 2 47" xfId="630"/>
    <cellStyle name="Обычный 2 5" xfId="631"/>
    <cellStyle name="Обычный 2 5 2" xfId="632"/>
    <cellStyle name="Обычный 2 5 2 2" xfId="633"/>
    <cellStyle name="Обычный 2 5 3" xfId="634"/>
    <cellStyle name="Обычный 2 5 3 2" xfId="635"/>
    <cellStyle name="Обычный 2 5 3 3" xfId="636"/>
    <cellStyle name="Обычный 2 51" xfId="637"/>
    <cellStyle name="Обычный 2 6" xfId="638"/>
    <cellStyle name="Обычный 2 6 2" xfId="639"/>
    <cellStyle name="Обычный 2 6 2 2" xfId="640"/>
    <cellStyle name="Обычный 2 6 2 3" xfId="641"/>
    <cellStyle name="Обычный 2 7" xfId="642"/>
    <cellStyle name="Обычный 2 8" xfId="643"/>
    <cellStyle name="Обычный 2 9" xfId="644"/>
    <cellStyle name="Обычный 2_Выездка ноябрь 2010 г." xfId="645"/>
    <cellStyle name="Обычный 3" xfId="646"/>
    <cellStyle name="Обычный 3 2" xfId="647"/>
    <cellStyle name="Обычный 3 2 2" xfId="648"/>
    <cellStyle name="Обычный 3 2 3" xfId="649"/>
    <cellStyle name="Обычный 3 3" xfId="650"/>
    <cellStyle name="Обычный 3 3 2" xfId="651"/>
    <cellStyle name="Обычный 3 3 3" xfId="652"/>
    <cellStyle name="Обычный 3 4" xfId="653"/>
    <cellStyle name="Обычный 3 5" xfId="654"/>
    <cellStyle name="Обычный 3 5 2" xfId="655"/>
    <cellStyle name="Обычный 3 6" xfId="656"/>
    <cellStyle name="Обычный 3 7" xfId="657"/>
    <cellStyle name="Обычный 3 8" xfId="658"/>
    <cellStyle name="Обычный 3 9" xfId="659"/>
    <cellStyle name="Обычный 30" xfId="660"/>
    <cellStyle name="Обычный 4" xfId="661"/>
    <cellStyle name="Обычный 4 10" xfId="662"/>
    <cellStyle name="Обычный 4 11" xfId="663"/>
    <cellStyle name="Обычный 4 12" xfId="664"/>
    <cellStyle name="Обычный 4 13" xfId="665"/>
    <cellStyle name="Обычный 4 14" xfId="666"/>
    <cellStyle name="Обычный 4 2" xfId="667"/>
    <cellStyle name="Обычный 4 2 2" xfId="668"/>
    <cellStyle name="Обычный 4 2 3" xfId="669"/>
    <cellStyle name="Обычный 4 3" xfId="670"/>
    <cellStyle name="Обычный 4 4" xfId="671"/>
    <cellStyle name="Обычный 4 5" xfId="672"/>
    <cellStyle name="Обычный 4 6" xfId="673"/>
    <cellStyle name="Обычный 4 7" xfId="674"/>
    <cellStyle name="Обычный 4 8" xfId="675"/>
    <cellStyle name="Обычный 4 9" xfId="676"/>
    <cellStyle name="Обычный 5" xfId="677"/>
    <cellStyle name="Обычный 5 10" xfId="678"/>
    <cellStyle name="Обычный 5 11" xfId="679"/>
    <cellStyle name="Обычный 5 12" xfId="680"/>
    <cellStyle name="Обычный 5 13" xfId="681"/>
    <cellStyle name="Обычный 5 14" xfId="682"/>
    <cellStyle name="Обычный 5 2" xfId="683"/>
    <cellStyle name="Обычный 5 2 2" xfId="684"/>
    <cellStyle name="Обычный 5 2 3" xfId="685"/>
    <cellStyle name="Обычный 5 3" xfId="686"/>
    <cellStyle name="Обычный 5 3 2" xfId="687"/>
    <cellStyle name="Обычный 5 3 3" xfId="688"/>
    <cellStyle name="Обычный 5 4" xfId="689"/>
    <cellStyle name="Обычный 5 4 2" xfId="690"/>
    <cellStyle name="Обычный 5 5" xfId="691"/>
    <cellStyle name="Обычный 5 6" xfId="692"/>
    <cellStyle name="Обычный 5 7" xfId="693"/>
    <cellStyle name="Обычный 5 8" xfId="694"/>
    <cellStyle name="Обычный 5 9" xfId="695"/>
    <cellStyle name="Обычный 5_25_05_13" xfId="696"/>
    <cellStyle name="Обычный 6" xfId="697"/>
    <cellStyle name="Обычный 6 10" xfId="698"/>
    <cellStyle name="Обычный 6 11" xfId="699"/>
    <cellStyle name="Обычный 6 12" xfId="700"/>
    <cellStyle name="Обычный 6 13" xfId="701"/>
    <cellStyle name="Обычный 6 2" xfId="702"/>
    <cellStyle name="Обычный 6 2 2" xfId="703"/>
    <cellStyle name="Обычный 6 3" xfId="704"/>
    <cellStyle name="Обычный 6 4" xfId="705"/>
    <cellStyle name="Обычный 6 5" xfId="706"/>
    <cellStyle name="Обычный 6 6" xfId="707"/>
    <cellStyle name="Обычный 6 7" xfId="708"/>
    <cellStyle name="Обычный 6 8" xfId="709"/>
    <cellStyle name="Обычный 6 9" xfId="710"/>
    <cellStyle name="Обычный 7" xfId="711"/>
    <cellStyle name="Обычный 7 10" xfId="712"/>
    <cellStyle name="Обычный 7 11" xfId="713"/>
    <cellStyle name="Обычный 7 12" xfId="714"/>
    <cellStyle name="Обычный 7 2" xfId="715"/>
    <cellStyle name="Обычный 7 3" xfId="716"/>
    <cellStyle name="Обычный 7 4" xfId="717"/>
    <cellStyle name="Обычный 7 5" xfId="718"/>
    <cellStyle name="Обычный 7 6" xfId="719"/>
    <cellStyle name="Обычный 7 7" xfId="720"/>
    <cellStyle name="Обычный 7 8" xfId="721"/>
    <cellStyle name="Обычный 7 9" xfId="722"/>
    <cellStyle name="Обычный 8" xfId="723"/>
    <cellStyle name="Обычный 8 2" xfId="724"/>
    <cellStyle name="Обычный 8 3" xfId="725"/>
    <cellStyle name="Обычный 8 4" xfId="726"/>
    <cellStyle name="Обычный 9" xfId="727"/>
    <cellStyle name="Обычный_База" xfId="728"/>
    <cellStyle name="Обычный_База 2" xfId="729"/>
    <cellStyle name="Обычный_База_База1 2_База1 (version 1)" xfId="730"/>
    <cellStyle name="Обычный_Выездка технические1" xfId="731"/>
    <cellStyle name="Обычный_Выездка технические1 2" xfId="732"/>
    <cellStyle name="Обычный_Выездка технические1 2 2" xfId="733"/>
    <cellStyle name="Обычный_Измайлово-2003" xfId="734"/>
    <cellStyle name="Обычный_конкур1 11" xfId="735"/>
    <cellStyle name="Обычный_конкур1 14" xfId="736"/>
    <cellStyle name="Обычный_конкур1 2" xfId="737"/>
    <cellStyle name="Обычный_конкур1 2 2" xfId="738"/>
    <cellStyle name="Обычный_Лист Microsoft Excel" xfId="739"/>
    <cellStyle name="Обычный_Лист Microsoft Excel 10" xfId="740"/>
    <cellStyle name="Обычный_Лист Microsoft Excel 11" xfId="741"/>
    <cellStyle name="Обычный_Лист Microsoft Excel 11 2" xfId="742"/>
    <cellStyle name="Обычный_Лист Microsoft Excel 2 2" xfId="743"/>
    <cellStyle name="Обычный_Лист Microsoft Excel 6" xfId="744"/>
    <cellStyle name="Обычный_Орел 11" xfId="745"/>
    <cellStyle name="Обычный_Орел 11 2" xfId="746"/>
    <cellStyle name="Обычный_Россия (В) юниоры 2_Стартовые 04-06.04.13" xfId="747"/>
    <cellStyle name="Обычный_Россия (В) юниоры 2_Стартовые 04-06.04.13 2" xfId="748"/>
    <cellStyle name="Плохой" xfId="749"/>
    <cellStyle name="Плохой 2" xfId="750"/>
    <cellStyle name="Плохой 3" xfId="751"/>
    <cellStyle name="Плохой 4" xfId="752"/>
    <cellStyle name="Пояснение" xfId="753"/>
    <cellStyle name="Пояснение 2" xfId="754"/>
    <cellStyle name="Пояснение 3" xfId="755"/>
    <cellStyle name="Примечание" xfId="756"/>
    <cellStyle name="Примечание 2" xfId="757"/>
    <cellStyle name="Примечание 3" xfId="758"/>
    <cellStyle name="Примечание 4" xfId="759"/>
    <cellStyle name="Примечание 5" xfId="760"/>
    <cellStyle name="Percent" xfId="761"/>
    <cellStyle name="Процентный 2" xfId="762"/>
    <cellStyle name="Связанная ячейка" xfId="763"/>
    <cellStyle name="Связанная ячейка 2" xfId="764"/>
    <cellStyle name="Связанная ячейка 3" xfId="765"/>
    <cellStyle name="Текст предупреждения" xfId="766"/>
    <cellStyle name="Текст предупреждения 2" xfId="767"/>
    <cellStyle name="Текст предупреждения 3" xfId="768"/>
    <cellStyle name="Comma" xfId="769"/>
    <cellStyle name="Comma [0]" xfId="770"/>
    <cellStyle name="Финансовый 2" xfId="771"/>
    <cellStyle name="Финансовый 2 2" xfId="772"/>
    <cellStyle name="Финансовый 2 2 2" xfId="773"/>
    <cellStyle name="Финансовый 2 2 3" xfId="774"/>
    <cellStyle name="Финансовый 2 3" xfId="775"/>
    <cellStyle name="Финансовый 3" xfId="776"/>
    <cellStyle name="Хороший" xfId="777"/>
    <cellStyle name="Хороший 2" xfId="778"/>
    <cellStyle name="Хороший 3" xfId="779"/>
    <cellStyle name="Хороший 4" xfId="7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76200</xdr:rowOff>
    </xdr:from>
    <xdr:to>
      <xdr:col>4</xdr:col>
      <xdr:colOff>447675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800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95250</xdr:rowOff>
    </xdr:from>
    <xdr:to>
      <xdr:col>4</xdr:col>
      <xdr:colOff>447675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523875</xdr:colOff>
      <xdr:row>1</xdr:row>
      <xdr:rowOff>57150</xdr:rowOff>
    </xdr:from>
    <xdr:to>
      <xdr:col>25</xdr:col>
      <xdr:colOff>552450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87425" y="57150"/>
          <a:ext cx="6762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114300</xdr:rowOff>
    </xdr:from>
    <xdr:to>
      <xdr:col>5</xdr:col>
      <xdr:colOff>95250</xdr:colOff>
      <xdr:row>1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4300"/>
          <a:ext cx="1809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495300</xdr:colOff>
      <xdr:row>1</xdr:row>
      <xdr:rowOff>57150</xdr:rowOff>
    </xdr:from>
    <xdr:to>
      <xdr:col>25</xdr:col>
      <xdr:colOff>523875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58850" y="57150"/>
          <a:ext cx="67627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133350</xdr:rowOff>
    </xdr:from>
    <xdr:to>
      <xdr:col>4</xdr:col>
      <xdr:colOff>428625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800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4</xdr:col>
      <xdr:colOff>57150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819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133350</xdr:rowOff>
    </xdr:from>
    <xdr:to>
      <xdr:col>4</xdr:col>
      <xdr:colOff>428625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828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4</xdr:col>
      <xdr:colOff>409575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819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133350</xdr:rowOff>
    </xdr:from>
    <xdr:to>
      <xdr:col>4</xdr:col>
      <xdr:colOff>457200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1790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504825</xdr:colOff>
      <xdr:row>1</xdr:row>
      <xdr:rowOff>57150</xdr:rowOff>
    </xdr:from>
    <xdr:to>
      <xdr:col>25</xdr:col>
      <xdr:colOff>533400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68375" y="57150"/>
          <a:ext cx="67627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4</xdr:col>
      <xdr:colOff>428625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495300</xdr:colOff>
      <xdr:row>1</xdr:row>
      <xdr:rowOff>57150</xdr:rowOff>
    </xdr:from>
    <xdr:to>
      <xdr:col>25</xdr:col>
      <xdr:colOff>523875</xdr:colOff>
      <xdr:row>3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58850" y="57150"/>
          <a:ext cx="6762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114300</xdr:rowOff>
    </xdr:from>
    <xdr:to>
      <xdr:col>4</xdr:col>
      <xdr:colOff>447675</xdr:colOff>
      <xdr:row>1</xdr:row>
      <xdr:rowOff>790575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495300</xdr:colOff>
      <xdr:row>1</xdr:row>
      <xdr:rowOff>76200</xdr:rowOff>
    </xdr:from>
    <xdr:to>
      <xdr:col>25</xdr:col>
      <xdr:colOff>523875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58850" y="76200"/>
          <a:ext cx="6762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95250</xdr:rowOff>
    </xdr:from>
    <xdr:to>
      <xdr:col>4</xdr:col>
      <xdr:colOff>428625</xdr:colOff>
      <xdr:row>1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57150</xdr:rowOff>
    </xdr:from>
    <xdr:to>
      <xdr:col>4</xdr:col>
      <xdr:colOff>381000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914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133350</xdr:rowOff>
    </xdr:from>
    <xdr:to>
      <xdr:col>4</xdr:col>
      <xdr:colOff>428625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1790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485775</xdr:colOff>
      <xdr:row>1</xdr:row>
      <xdr:rowOff>76200</xdr:rowOff>
    </xdr:from>
    <xdr:to>
      <xdr:col>25</xdr:col>
      <xdr:colOff>514350</xdr:colOff>
      <xdr:row>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25525" y="76200"/>
          <a:ext cx="6762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4</xdr:col>
      <xdr:colOff>342900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3</xdr:col>
      <xdr:colOff>1552575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752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5</xdr:col>
      <xdr:colOff>19050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1743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114300</xdr:rowOff>
    </xdr:from>
    <xdr:to>
      <xdr:col>3</xdr:col>
      <xdr:colOff>1171575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4300"/>
          <a:ext cx="1771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57150</xdr:rowOff>
    </xdr:from>
    <xdr:to>
      <xdr:col>4</xdr:col>
      <xdr:colOff>381000</xdr:colOff>
      <xdr:row>1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790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438150</xdr:colOff>
      <xdr:row>1</xdr:row>
      <xdr:rowOff>38100</xdr:rowOff>
    </xdr:from>
    <xdr:to>
      <xdr:col>25</xdr:col>
      <xdr:colOff>466725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68375" y="38100"/>
          <a:ext cx="67627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76200</xdr:rowOff>
    </xdr:from>
    <xdr:to>
      <xdr:col>4</xdr:col>
      <xdr:colOff>371475</xdr:colOff>
      <xdr:row>1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523875</xdr:colOff>
      <xdr:row>1</xdr:row>
      <xdr:rowOff>57150</xdr:rowOff>
    </xdr:from>
    <xdr:to>
      <xdr:col>25</xdr:col>
      <xdr:colOff>552450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57150"/>
          <a:ext cx="67627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57150</xdr:rowOff>
    </xdr:from>
    <xdr:to>
      <xdr:col>4</xdr:col>
      <xdr:colOff>428625</xdr:colOff>
      <xdr:row>1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790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428625</xdr:colOff>
      <xdr:row>1</xdr:row>
      <xdr:rowOff>57150</xdr:rowOff>
    </xdr:from>
    <xdr:to>
      <xdr:col>25</xdr:col>
      <xdr:colOff>457200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96950" y="57150"/>
          <a:ext cx="676275" cy="1076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57150</xdr:rowOff>
    </xdr:from>
    <xdr:to>
      <xdr:col>4</xdr:col>
      <xdr:colOff>447675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800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view="pageBreakPreview" zoomScale="60" zoomScalePageLayoutView="0" workbookViewId="0" topLeftCell="A1">
      <selection activeCell="S106" sqref="S106"/>
    </sheetView>
  </sheetViews>
  <sheetFormatPr defaultColWidth="9.140625" defaultRowHeight="15"/>
  <cols>
    <col min="1" max="1" width="4.7109375" style="0" customWidth="1"/>
    <col min="2" max="2" width="4.7109375" style="0" hidden="1" customWidth="1"/>
    <col min="3" max="3" width="4.57421875" style="0" hidden="1" customWidth="1"/>
    <col min="4" max="4" width="18.00390625" style="0" customWidth="1"/>
    <col min="5" max="5" width="7.57421875" style="0" customWidth="1"/>
    <col min="6" max="6" width="5.28125" style="0" customWidth="1"/>
    <col min="7" max="7" width="33.421875" style="0" customWidth="1"/>
    <col min="8" max="8" width="8.7109375" style="0" customWidth="1"/>
    <col min="9" max="9" width="17.7109375" style="0" customWidth="1"/>
    <col min="10" max="10" width="13.8515625" style="0" customWidth="1"/>
    <col min="11" max="11" width="20.57421875" style="0" customWidth="1"/>
    <col min="12" max="12" width="13.7109375" style="0" customWidth="1"/>
  </cols>
  <sheetData>
    <row r="1" spans="1:12" ht="66" customHeight="1">
      <c r="A1" s="319" t="s">
        <v>166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4.25">
      <c r="A2" s="320" t="s"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ht="14.25">
      <c r="A3" s="321" t="s">
        <v>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</row>
    <row r="4" spans="1:12" ht="14.25">
      <c r="A4" s="322"/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</row>
    <row r="5" spans="1:12" ht="14.25">
      <c r="A5" s="7" t="s">
        <v>168</v>
      </c>
      <c r="B5" s="8"/>
      <c r="C5" s="8"/>
      <c r="D5" s="9"/>
      <c r="E5" s="9"/>
      <c r="F5" s="9"/>
      <c r="G5" s="10"/>
      <c r="H5" s="10"/>
      <c r="I5" s="11"/>
      <c r="J5" s="11"/>
      <c r="K5" s="12"/>
      <c r="L5" s="13" t="s">
        <v>167</v>
      </c>
    </row>
    <row r="6" spans="1:12" ht="39.75">
      <c r="A6" s="14" t="s">
        <v>2</v>
      </c>
      <c r="B6" s="14" t="s">
        <v>3</v>
      </c>
      <c r="C6" s="14" t="s">
        <v>4</v>
      </c>
      <c r="D6" s="15" t="s">
        <v>5</v>
      </c>
      <c r="E6" s="15" t="s">
        <v>6</v>
      </c>
      <c r="F6" s="14" t="s">
        <v>7</v>
      </c>
      <c r="G6" s="15" t="s">
        <v>8</v>
      </c>
      <c r="H6" s="15" t="s">
        <v>6</v>
      </c>
      <c r="I6" s="15" t="s">
        <v>9</v>
      </c>
      <c r="J6" s="15" t="s">
        <v>10</v>
      </c>
      <c r="K6" s="15" t="s">
        <v>11</v>
      </c>
      <c r="L6" s="15" t="s">
        <v>12</v>
      </c>
    </row>
    <row r="7" spans="1:12" ht="31.5" customHeight="1">
      <c r="A7" s="37" t="s">
        <v>607</v>
      </c>
      <c r="B7" s="16"/>
      <c r="C7" s="17"/>
      <c r="D7" s="88" t="s">
        <v>204</v>
      </c>
      <c r="E7" s="92"/>
      <c r="F7" s="6" t="s">
        <v>43</v>
      </c>
      <c r="G7" s="89" t="s">
        <v>205</v>
      </c>
      <c r="H7" s="92" t="s">
        <v>206</v>
      </c>
      <c r="I7" s="167" t="s">
        <v>54</v>
      </c>
      <c r="J7" s="167" t="s">
        <v>55</v>
      </c>
      <c r="K7" s="168" t="s">
        <v>56</v>
      </c>
      <c r="L7" s="36" t="s">
        <v>709</v>
      </c>
    </row>
    <row r="8" spans="1:12" ht="31.5" customHeight="1">
      <c r="A8" s="37" t="s">
        <v>608</v>
      </c>
      <c r="B8" s="295"/>
      <c r="C8" s="295"/>
      <c r="D8" s="91" t="s">
        <v>480</v>
      </c>
      <c r="E8" s="3"/>
      <c r="F8" s="209" t="s">
        <v>43</v>
      </c>
      <c r="G8" s="96" t="s">
        <v>580</v>
      </c>
      <c r="H8" s="166" t="s">
        <v>581</v>
      </c>
      <c r="I8" s="186" t="s">
        <v>54</v>
      </c>
      <c r="J8" s="167" t="s">
        <v>479</v>
      </c>
      <c r="K8" s="172" t="s">
        <v>56</v>
      </c>
      <c r="L8" s="36" t="s">
        <v>709</v>
      </c>
    </row>
    <row r="9" spans="1:12" ht="31.5" customHeight="1">
      <c r="A9" s="37" t="s">
        <v>609</v>
      </c>
      <c r="B9" s="295"/>
      <c r="C9" s="295"/>
      <c r="D9" s="91" t="s">
        <v>480</v>
      </c>
      <c r="E9" s="3"/>
      <c r="F9" s="209" t="s">
        <v>43</v>
      </c>
      <c r="G9" s="96" t="s">
        <v>580</v>
      </c>
      <c r="H9" s="166" t="s">
        <v>581</v>
      </c>
      <c r="I9" s="186" t="s">
        <v>54</v>
      </c>
      <c r="J9" s="171" t="s">
        <v>55</v>
      </c>
      <c r="K9" s="172" t="s">
        <v>56</v>
      </c>
      <c r="L9" s="36" t="s">
        <v>709</v>
      </c>
    </row>
    <row r="10" spans="1:12" ht="31.5" customHeight="1">
      <c r="A10" s="37" t="s">
        <v>610</v>
      </c>
      <c r="B10" s="16"/>
      <c r="C10" s="17"/>
      <c r="D10" s="161" t="s">
        <v>338</v>
      </c>
      <c r="E10" s="35" t="s">
        <v>339</v>
      </c>
      <c r="F10" s="306" t="s">
        <v>43</v>
      </c>
      <c r="G10" s="100" t="s">
        <v>563</v>
      </c>
      <c r="H10" s="272" t="s">
        <v>564</v>
      </c>
      <c r="I10" s="255" t="s">
        <v>565</v>
      </c>
      <c r="J10" s="265" t="s">
        <v>73</v>
      </c>
      <c r="K10" s="255" t="s">
        <v>74</v>
      </c>
      <c r="L10" s="36" t="s">
        <v>709</v>
      </c>
    </row>
    <row r="11" spans="1:12" ht="31.5" customHeight="1">
      <c r="A11" s="37" t="s">
        <v>611</v>
      </c>
      <c r="B11" s="16"/>
      <c r="C11" s="17"/>
      <c r="D11" s="88" t="s">
        <v>338</v>
      </c>
      <c r="E11" s="3" t="s">
        <v>339</v>
      </c>
      <c r="F11" s="209" t="s">
        <v>43</v>
      </c>
      <c r="G11" s="89" t="s">
        <v>389</v>
      </c>
      <c r="H11" s="97" t="s">
        <v>390</v>
      </c>
      <c r="I11" s="93" t="s">
        <v>73</v>
      </c>
      <c r="J11" s="93" t="s">
        <v>73</v>
      </c>
      <c r="K11" s="255" t="s">
        <v>74</v>
      </c>
      <c r="L11" s="36" t="s">
        <v>709</v>
      </c>
    </row>
    <row r="12" spans="1:12" ht="31.5" customHeight="1">
      <c r="A12" s="37" t="s">
        <v>612</v>
      </c>
      <c r="B12" s="295"/>
      <c r="C12" s="295"/>
      <c r="D12" s="88" t="s">
        <v>338</v>
      </c>
      <c r="E12" s="3" t="s">
        <v>339</v>
      </c>
      <c r="F12" s="209" t="s">
        <v>43</v>
      </c>
      <c r="G12" s="89" t="s">
        <v>389</v>
      </c>
      <c r="H12" s="97" t="s">
        <v>390</v>
      </c>
      <c r="I12" s="93" t="s">
        <v>391</v>
      </c>
      <c r="J12" s="93" t="s">
        <v>73</v>
      </c>
      <c r="K12" s="255" t="s">
        <v>74</v>
      </c>
      <c r="L12" s="36" t="s">
        <v>709</v>
      </c>
    </row>
    <row r="13" spans="1:12" ht="31.5" customHeight="1">
      <c r="A13" s="37" t="s">
        <v>613</v>
      </c>
      <c r="B13" s="14"/>
      <c r="C13" s="14"/>
      <c r="D13" s="91" t="s">
        <v>321</v>
      </c>
      <c r="E13" s="3"/>
      <c r="F13" s="209" t="s">
        <v>36</v>
      </c>
      <c r="G13" s="89" t="s">
        <v>322</v>
      </c>
      <c r="H13" s="191" t="s">
        <v>323</v>
      </c>
      <c r="I13" s="168" t="s">
        <v>324</v>
      </c>
      <c r="J13" s="167" t="s">
        <v>55</v>
      </c>
      <c r="K13" s="168" t="s">
        <v>56</v>
      </c>
      <c r="L13" s="36" t="s">
        <v>709</v>
      </c>
    </row>
    <row r="14" spans="1:12" ht="31.5" customHeight="1">
      <c r="A14" s="37" t="s">
        <v>614</v>
      </c>
      <c r="B14" s="295"/>
      <c r="C14" s="295"/>
      <c r="D14" s="91" t="s">
        <v>321</v>
      </c>
      <c r="E14" s="3"/>
      <c r="F14" s="209" t="s">
        <v>36</v>
      </c>
      <c r="G14" s="89" t="s">
        <v>322</v>
      </c>
      <c r="H14" s="185" t="s">
        <v>323</v>
      </c>
      <c r="I14" s="168" t="s">
        <v>324</v>
      </c>
      <c r="J14" s="167" t="s">
        <v>55</v>
      </c>
      <c r="K14" s="168" t="s">
        <v>320</v>
      </c>
      <c r="L14" s="36" t="s">
        <v>709</v>
      </c>
    </row>
    <row r="15" spans="1:12" ht="31.5" customHeight="1">
      <c r="A15" s="37" t="s">
        <v>615</v>
      </c>
      <c r="B15" s="295"/>
      <c r="C15" s="295"/>
      <c r="D15" s="91" t="s">
        <v>540</v>
      </c>
      <c r="E15" s="3"/>
      <c r="F15" s="19" t="s">
        <v>43</v>
      </c>
      <c r="G15" s="89" t="s">
        <v>541</v>
      </c>
      <c r="H15" s="272" t="s">
        <v>542</v>
      </c>
      <c r="I15" s="93" t="s">
        <v>543</v>
      </c>
      <c r="J15" s="93" t="s">
        <v>544</v>
      </c>
      <c r="K15" s="168" t="s">
        <v>545</v>
      </c>
      <c r="L15" s="36" t="s">
        <v>709</v>
      </c>
    </row>
    <row r="16" spans="1:12" ht="31.5" customHeight="1">
      <c r="A16" s="37" t="s">
        <v>616</v>
      </c>
      <c r="B16" s="16"/>
      <c r="C16" s="17"/>
      <c r="D16" s="219" t="s">
        <v>562</v>
      </c>
      <c r="E16" s="3"/>
      <c r="F16" s="19" t="s">
        <v>137</v>
      </c>
      <c r="G16" s="96" t="s">
        <v>340</v>
      </c>
      <c r="H16" s="166" t="s">
        <v>341</v>
      </c>
      <c r="I16" s="168" t="s">
        <v>54</v>
      </c>
      <c r="J16" s="221" t="s">
        <v>55</v>
      </c>
      <c r="K16" s="168" t="s">
        <v>56</v>
      </c>
      <c r="L16" s="36" t="s">
        <v>709</v>
      </c>
    </row>
    <row r="17" spans="1:12" ht="31.5" customHeight="1">
      <c r="A17" s="37" t="s">
        <v>617</v>
      </c>
      <c r="B17" s="295"/>
      <c r="C17" s="295"/>
      <c r="D17" s="219" t="s">
        <v>562</v>
      </c>
      <c r="E17" s="3"/>
      <c r="F17" s="19" t="s">
        <v>137</v>
      </c>
      <c r="G17" s="96" t="s">
        <v>340</v>
      </c>
      <c r="H17" s="169" t="s">
        <v>341</v>
      </c>
      <c r="I17" s="168" t="s">
        <v>54</v>
      </c>
      <c r="J17" s="221" t="s">
        <v>55</v>
      </c>
      <c r="K17" s="168" t="s">
        <v>586</v>
      </c>
      <c r="L17" s="36" t="s">
        <v>709</v>
      </c>
    </row>
    <row r="18" spans="1:12" ht="31.5" customHeight="1">
      <c r="A18" s="37" t="s">
        <v>618</v>
      </c>
      <c r="B18" s="295"/>
      <c r="C18" s="295"/>
      <c r="D18" s="279" t="s">
        <v>520</v>
      </c>
      <c r="E18" s="188"/>
      <c r="F18" s="308" t="s">
        <v>43</v>
      </c>
      <c r="G18" s="310" t="s">
        <v>521</v>
      </c>
      <c r="H18" s="313" t="s">
        <v>522</v>
      </c>
      <c r="I18" s="315" t="s">
        <v>523</v>
      </c>
      <c r="J18" s="318" t="s">
        <v>524</v>
      </c>
      <c r="K18" s="168" t="s">
        <v>587</v>
      </c>
      <c r="L18" s="36" t="s">
        <v>709</v>
      </c>
    </row>
    <row r="19" spans="1:12" ht="31.5" customHeight="1">
      <c r="A19" s="37" t="s">
        <v>619</v>
      </c>
      <c r="B19" s="295"/>
      <c r="C19" s="295"/>
      <c r="D19" s="91" t="s">
        <v>538</v>
      </c>
      <c r="E19" s="3"/>
      <c r="F19" s="5" t="s">
        <v>43</v>
      </c>
      <c r="G19" s="220" t="s">
        <v>539</v>
      </c>
      <c r="H19" s="192" t="s">
        <v>88</v>
      </c>
      <c r="I19" s="186" t="s">
        <v>89</v>
      </c>
      <c r="J19" s="167" t="s">
        <v>73</v>
      </c>
      <c r="K19" s="168" t="s">
        <v>44</v>
      </c>
      <c r="L19" s="36" t="s">
        <v>709</v>
      </c>
    </row>
    <row r="20" spans="1:12" ht="31.5" customHeight="1">
      <c r="A20" s="37" t="s">
        <v>620</v>
      </c>
      <c r="B20" s="163"/>
      <c r="C20" s="163"/>
      <c r="D20" s="214" t="s">
        <v>224</v>
      </c>
      <c r="E20" s="3" t="s">
        <v>225</v>
      </c>
      <c r="F20" s="5" t="s">
        <v>33</v>
      </c>
      <c r="G20" s="216" t="s">
        <v>251</v>
      </c>
      <c r="H20" s="229" t="s">
        <v>226</v>
      </c>
      <c r="I20" s="217" t="s">
        <v>227</v>
      </c>
      <c r="J20" s="217" t="s">
        <v>78</v>
      </c>
      <c r="K20" s="90" t="s">
        <v>228</v>
      </c>
      <c r="L20" s="36" t="s">
        <v>709</v>
      </c>
    </row>
    <row r="21" spans="1:12" ht="31.5" customHeight="1">
      <c r="A21" s="37" t="s">
        <v>621</v>
      </c>
      <c r="B21" s="16"/>
      <c r="C21" s="17"/>
      <c r="D21" s="214" t="s">
        <v>224</v>
      </c>
      <c r="E21" s="3" t="s">
        <v>225</v>
      </c>
      <c r="F21" s="4" t="s">
        <v>33</v>
      </c>
      <c r="G21" s="216" t="s">
        <v>437</v>
      </c>
      <c r="H21" s="301" t="s">
        <v>438</v>
      </c>
      <c r="I21" s="217" t="s">
        <v>227</v>
      </c>
      <c r="J21" s="217" t="s">
        <v>78</v>
      </c>
      <c r="K21" s="90" t="s">
        <v>228</v>
      </c>
      <c r="L21" s="36" t="s">
        <v>709</v>
      </c>
    </row>
    <row r="22" spans="1:12" ht="31.5" customHeight="1">
      <c r="A22" s="37" t="s">
        <v>622</v>
      </c>
      <c r="B22" s="16"/>
      <c r="C22" s="17"/>
      <c r="D22" s="91" t="s">
        <v>354</v>
      </c>
      <c r="E22" s="3"/>
      <c r="F22" s="5" t="s">
        <v>43</v>
      </c>
      <c r="G22" s="89" t="s">
        <v>355</v>
      </c>
      <c r="H22" s="192" t="s">
        <v>129</v>
      </c>
      <c r="I22" s="168" t="s">
        <v>130</v>
      </c>
      <c r="J22" s="93" t="s">
        <v>48</v>
      </c>
      <c r="K22" s="218" t="s">
        <v>49</v>
      </c>
      <c r="L22" s="36" t="s">
        <v>709</v>
      </c>
    </row>
    <row r="23" spans="1:12" ht="31.5" customHeight="1">
      <c r="A23" s="37" t="s">
        <v>623</v>
      </c>
      <c r="B23" s="16"/>
      <c r="C23" s="17"/>
      <c r="D23" s="88" t="s">
        <v>422</v>
      </c>
      <c r="E23" s="3" t="s">
        <v>423</v>
      </c>
      <c r="F23" s="4" t="s">
        <v>33</v>
      </c>
      <c r="G23" s="216" t="s">
        <v>456</v>
      </c>
      <c r="H23" s="229" t="s">
        <v>457</v>
      </c>
      <c r="I23" s="271" t="s">
        <v>426</v>
      </c>
      <c r="J23" s="93" t="s">
        <v>39</v>
      </c>
      <c r="K23" s="90" t="s">
        <v>427</v>
      </c>
      <c r="L23" s="36" t="s">
        <v>709</v>
      </c>
    </row>
    <row r="24" spans="1:12" ht="31.5" customHeight="1">
      <c r="A24" s="37" t="s">
        <v>624</v>
      </c>
      <c r="B24" s="16"/>
      <c r="C24" s="17"/>
      <c r="D24" s="88" t="s">
        <v>422</v>
      </c>
      <c r="E24" s="3" t="s">
        <v>423</v>
      </c>
      <c r="F24" s="4" t="s">
        <v>33</v>
      </c>
      <c r="G24" s="96" t="s">
        <v>424</v>
      </c>
      <c r="H24" s="92" t="s">
        <v>425</v>
      </c>
      <c r="I24" s="171" t="s">
        <v>426</v>
      </c>
      <c r="J24" s="93" t="s">
        <v>39</v>
      </c>
      <c r="K24" s="90" t="s">
        <v>427</v>
      </c>
      <c r="L24" s="36" t="s">
        <v>709</v>
      </c>
    </row>
    <row r="25" spans="1:12" ht="31.5" customHeight="1">
      <c r="A25" s="37" t="s">
        <v>625</v>
      </c>
      <c r="B25" s="16"/>
      <c r="C25" s="17"/>
      <c r="D25" s="88" t="s">
        <v>439</v>
      </c>
      <c r="E25" s="3" t="s">
        <v>440</v>
      </c>
      <c r="F25" s="5" t="s">
        <v>43</v>
      </c>
      <c r="G25" s="89" t="s">
        <v>441</v>
      </c>
      <c r="H25" s="92" t="s">
        <v>442</v>
      </c>
      <c r="I25" s="167" t="s">
        <v>443</v>
      </c>
      <c r="J25" s="167" t="s">
        <v>444</v>
      </c>
      <c r="K25" s="90" t="s">
        <v>574</v>
      </c>
      <c r="L25" s="36" t="s">
        <v>709</v>
      </c>
    </row>
    <row r="26" spans="1:12" ht="31.5" customHeight="1">
      <c r="A26" s="37" t="s">
        <v>626</v>
      </c>
      <c r="B26" s="16"/>
      <c r="C26" s="17"/>
      <c r="D26" s="91" t="s">
        <v>439</v>
      </c>
      <c r="E26" s="3" t="s">
        <v>440</v>
      </c>
      <c r="F26" s="5" t="s">
        <v>43</v>
      </c>
      <c r="G26" s="89" t="s">
        <v>498</v>
      </c>
      <c r="H26" s="191" t="s">
        <v>499</v>
      </c>
      <c r="I26" s="186" t="s">
        <v>500</v>
      </c>
      <c r="J26" s="167" t="s">
        <v>444</v>
      </c>
      <c r="K26" s="168" t="s">
        <v>501</v>
      </c>
      <c r="L26" s="36" t="s">
        <v>709</v>
      </c>
    </row>
    <row r="27" spans="1:12" ht="31.5" customHeight="1">
      <c r="A27" s="37" t="s">
        <v>627</v>
      </c>
      <c r="B27" s="16"/>
      <c r="C27" s="17"/>
      <c r="D27" s="88" t="s">
        <v>401</v>
      </c>
      <c r="E27" s="3"/>
      <c r="F27" s="2" t="s">
        <v>43</v>
      </c>
      <c r="G27" s="96" t="s">
        <v>402</v>
      </c>
      <c r="H27" s="169" t="s">
        <v>66</v>
      </c>
      <c r="I27" s="170" t="s">
        <v>67</v>
      </c>
      <c r="J27" s="171" t="s">
        <v>45</v>
      </c>
      <c r="K27" s="90" t="s">
        <v>400</v>
      </c>
      <c r="L27" s="36" t="s">
        <v>709</v>
      </c>
    </row>
    <row r="28" spans="1:12" ht="31.5" customHeight="1">
      <c r="A28" s="37" t="s">
        <v>628</v>
      </c>
      <c r="B28" s="16"/>
      <c r="C28" s="17"/>
      <c r="D28" s="91" t="s">
        <v>484</v>
      </c>
      <c r="E28" s="3" t="s">
        <v>122</v>
      </c>
      <c r="F28" s="19" t="s">
        <v>43</v>
      </c>
      <c r="G28" s="89" t="s">
        <v>485</v>
      </c>
      <c r="H28" s="191" t="s">
        <v>97</v>
      </c>
      <c r="I28" s="186" t="s">
        <v>76</v>
      </c>
      <c r="J28" s="167" t="s">
        <v>486</v>
      </c>
      <c r="K28" s="218" t="s">
        <v>44</v>
      </c>
      <c r="L28" s="36" t="s">
        <v>709</v>
      </c>
    </row>
    <row r="29" spans="1:12" ht="31.5" customHeight="1">
      <c r="A29" s="37" t="s">
        <v>629</v>
      </c>
      <c r="B29" s="16"/>
      <c r="C29" s="17"/>
      <c r="D29" s="88" t="s">
        <v>270</v>
      </c>
      <c r="E29" s="3"/>
      <c r="F29" s="34" t="s">
        <v>43</v>
      </c>
      <c r="G29" s="89" t="s">
        <v>271</v>
      </c>
      <c r="H29" s="92" t="s">
        <v>272</v>
      </c>
      <c r="I29" s="93" t="s">
        <v>273</v>
      </c>
      <c r="J29" s="167" t="s">
        <v>274</v>
      </c>
      <c r="K29" s="168" t="s">
        <v>275</v>
      </c>
      <c r="L29" s="36" t="s">
        <v>709</v>
      </c>
    </row>
    <row r="30" spans="1:12" ht="31.5" customHeight="1">
      <c r="A30" s="37" t="s">
        <v>630</v>
      </c>
      <c r="B30" s="16"/>
      <c r="C30" s="17"/>
      <c r="D30" s="247" t="s">
        <v>301</v>
      </c>
      <c r="E30" s="3" t="s">
        <v>302</v>
      </c>
      <c r="F30" s="299" t="s">
        <v>33</v>
      </c>
      <c r="G30" s="249" t="s">
        <v>303</v>
      </c>
      <c r="H30" s="250" t="s">
        <v>304</v>
      </c>
      <c r="I30" s="93" t="s">
        <v>305</v>
      </c>
      <c r="J30" s="251" t="s">
        <v>78</v>
      </c>
      <c r="K30" s="173" t="s">
        <v>306</v>
      </c>
      <c r="L30" s="36" t="s">
        <v>709</v>
      </c>
    </row>
    <row r="31" spans="1:12" ht="31.5" customHeight="1">
      <c r="A31" s="37" t="s">
        <v>631</v>
      </c>
      <c r="B31" s="16"/>
      <c r="C31" s="17"/>
      <c r="D31" s="88" t="s">
        <v>98</v>
      </c>
      <c r="E31" s="3" t="s">
        <v>99</v>
      </c>
      <c r="F31" s="215">
        <v>1</v>
      </c>
      <c r="G31" s="89" t="s">
        <v>100</v>
      </c>
      <c r="H31" s="92" t="s">
        <v>101</v>
      </c>
      <c r="I31" s="186" t="s">
        <v>102</v>
      </c>
      <c r="J31" s="167" t="s">
        <v>46</v>
      </c>
      <c r="K31" s="90" t="s">
        <v>103</v>
      </c>
      <c r="L31" s="36" t="s">
        <v>709</v>
      </c>
    </row>
    <row r="32" spans="1:12" ht="31.5" customHeight="1">
      <c r="A32" s="37" t="s">
        <v>632</v>
      </c>
      <c r="B32" s="16"/>
      <c r="C32" s="17"/>
      <c r="D32" s="91" t="s">
        <v>335</v>
      </c>
      <c r="E32" s="3"/>
      <c r="F32" s="254" t="s">
        <v>36</v>
      </c>
      <c r="G32" s="89" t="s">
        <v>336</v>
      </c>
      <c r="H32" s="92" t="s">
        <v>337</v>
      </c>
      <c r="I32" s="168" t="s">
        <v>54</v>
      </c>
      <c r="J32" s="167" t="s">
        <v>55</v>
      </c>
      <c r="K32" s="168" t="s">
        <v>56</v>
      </c>
      <c r="L32" s="36" t="s">
        <v>709</v>
      </c>
    </row>
    <row r="33" spans="1:12" ht="31.5" customHeight="1">
      <c r="A33" s="37" t="s">
        <v>633</v>
      </c>
      <c r="B33" s="295"/>
      <c r="C33" s="295"/>
      <c r="D33" s="91" t="s">
        <v>335</v>
      </c>
      <c r="E33" s="3"/>
      <c r="F33" s="254" t="s">
        <v>36</v>
      </c>
      <c r="G33" s="89" t="s">
        <v>336</v>
      </c>
      <c r="H33" s="92" t="s">
        <v>337</v>
      </c>
      <c r="I33" s="168" t="s">
        <v>54</v>
      </c>
      <c r="J33" s="167" t="s">
        <v>55</v>
      </c>
      <c r="K33" s="168" t="s">
        <v>320</v>
      </c>
      <c r="L33" s="36" t="s">
        <v>709</v>
      </c>
    </row>
    <row r="34" spans="1:12" ht="31.5" customHeight="1">
      <c r="A34" s="37" t="s">
        <v>634</v>
      </c>
      <c r="B34" s="16"/>
      <c r="C34" s="17"/>
      <c r="D34" s="88" t="s">
        <v>176</v>
      </c>
      <c r="E34" s="3"/>
      <c r="F34" s="34" t="s">
        <v>43</v>
      </c>
      <c r="G34" s="89" t="s">
        <v>177</v>
      </c>
      <c r="H34" s="166" t="s">
        <v>178</v>
      </c>
      <c r="I34" s="93" t="s">
        <v>179</v>
      </c>
      <c r="J34" s="93" t="s">
        <v>46</v>
      </c>
      <c r="K34" s="168" t="s">
        <v>68</v>
      </c>
      <c r="L34" s="36" t="s">
        <v>709</v>
      </c>
    </row>
    <row r="35" spans="1:12" ht="31.5" customHeight="1">
      <c r="A35" s="37" t="s">
        <v>635</v>
      </c>
      <c r="B35" s="295"/>
      <c r="C35" s="295"/>
      <c r="D35" s="88" t="s">
        <v>547</v>
      </c>
      <c r="E35" s="3" t="s">
        <v>548</v>
      </c>
      <c r="F35" s="34" t="s">
        <v>43</v>
      </c>
      <c r="G35" s="89" t="s">
        <v>549</v>
      </c>
      <c r="H35" s="166" t="s">
        <v>550</v>
      </c>
      <c r="I35" s="167" t="s">
        <v>551</v>
      </c>
      <c r="J35" s="167" t="s">
        <v>39</v>
      </c>
      <c r="K35" s="90" t="s">
        <v>65</v>
      </c>
      <c r="L35" s="36" t="s">
        <v>709</v>
      </c>
    </row>
    <row r="36" spans="1:12" ht="31.5" customHeight="1">
      <c r="A36" s="37" t="s">
        <v>636</v>
      </c>
      <c r="B36" s="16"/>
      <c r="C36" s="17"/>
      <c r="D36" s="88" t="s">
        <v>467</v>
      </c>
      <c r="E36" s="3"/>
      <c r="F36" s="19">
        <v>2</v>
      </c>
      <c r="G36" s="96" t="s">
        <v>468</v>
      </c>
      <c r="H36" s="92" t="s">
        <v>469</v>
      </c>
      <c r="I36" s="186" t="s">
        <v>470</v>
      </c>
      <c r="J36" s="171" t="s">
        <v>471</v>
      </c>
      <c r="K36" s="172" t="s">
        <v>472</v>
      </c>
      <c r="L36" s="36" t="s">
        <v>709</v>
      </c>
    </row>
    <row r="37" spans="1:12" ht="31.5" customHeight="1">
      <c r="A37" s="37" t="s">
        <v>637</v>
      </c>
      <c r="B37" s="16"/>
      <c r="C37" s="17"/>
      <c r="D37" s="88" t="s">
        <v>467</v>
      </c>
      <c r="E37" s="3"/>
      <c r="F37" s="19">
        <v>2</v>
      </c>
      <c r="G37" s="96" t="s">
        <v>481</v>
      </c>
      <c r="H37" s="275" t="s">
        <v>482</v>
      </c>
      <c r="I37" s="186" t="s">
        <v>483</v>
      </c>
      <c r="J37" s="171" t="s">
        <v>471</v>
      </c>
      <c r="K37" s="172" t="s">
        <v>472</v>
      </c>
      <c r="L37" s="36" t="s">
        <v>709</v>
      </c>
    </row>
    <row r="38" spans="1:12" ht="31.5" customHeight="1">
      <c r="A38" s="37" t="s">
        <v>638</v>
      </c>
      <c r="B38" s="16"/>
      <c r="C38" s="17"/>
      <c r="D38" s="219" t="s">
        <v>357</v>
      </c>
      <c r="E38" s="3"/>
      <c r="F38" s="254" t="s">
        <v>43</v>
      </c>
      <c r="G38" s="258" t="s">
        <v>358</v>
      </c>
      <c r="H38" s="92" t="s">
        <v>112</v>
      </c>
      <c r="I38" s="168" t="s">
        <v>359</v>
      </c>
      <c r="J38" s="170" t="s">
        <v>113</v>
      </c>
      <c r="K38" s="218" t="s">
        <v>44</v>
      </c>
      <c r="L38" s="36" t="s">
        <v>709</v>
      </c>
    </row>
    <row r="39" spans="1:12" ht="31.5" customHeight="1">
      <c r="A39" s="37" t="s">
        <v>639</v>
      </c>
      <c r="B39" s="163"/>
      <c r="C39" s="163"/>
      <c r="D39" s="88" t="s">
        <v>262</v>
      </c>
      <c r="E39" s="3" t="s">
        <v>263</v>
      </c>
      <c r="F39" s="2" t="s">
        <v>43</v>
      </c>
      <c r="G39" s="89" t="s">
        <v>264</v>
      </c>
      <c r="H39" s="166" t="s">
        <v>265</v>
      </c>
      <c r="I39" s="167" t="s">
        <v>266</v>
      </c>
      <c r="J39" s="167" t="s">
        <v>256</v>
      </c>
      <c r="K39" s="90" t="s">
        <v>267</v>
      </c>
      <c r="L39" s="36" t="s">
        <v>709</v>
      </c>
    </row>
    <row r="40" spans="1:12" ht="31.5" customHeight="1">
      <c r="A40" s="37" t="s">
        <v>640</v>
      </c>
      <c r="B40" s="16"/>
      <c r="C40" s="17"/>
      <c r="D40" s="91" t="s">
        <v>258</v>
      </c>
      <c r="E40" s="3" t="s">
        <v>120</v>
      </c>
      <c r="F40" s="19">
        <v>1</v>
      </c>
      <c r="G40" s="89" t="s">
        <v>259</v>
      </c>
      <c r="H40" s="191" t="s">
        <v>260</v>
      </c>
      <c r="I40" s="266" t="s">
        <v>261</v>
      </c>
      <c r="J40" s="167" t="s">
        <v>138</v>
      </c>
      <c r="K40" s="218" t="s">
        <v>139</v>
      </c>
      <c r="L40" s="36" t="s">
        <v>709</v>
      </c>
    </row>
    <row r="41" spans="1:12" ht="31.5" customHeight="1">
      <c r="A41" s="37" t="s">
        <v>641</v>
      </c>
      <c r="B41" s="16"/>
      <c r="C41" s="17"/>
      <c r="D41" s="91" t="s">
        <v>258</v>
      </c>
      <c r="E41" s="3" t="s">
        <v>120</v>
      </c>
      <c r="F41" s="19">
        <v>1</v>
      </c>
      <c r="G41" s="89" t="s">
        <v>455</v>
      </c>
      <c r="H41" s="191" t="s">
        <v>121</v>
      </c>
      <c r="I41" s="266" t="s">
        <v>261</v>
      </c>
      <c r="J41" s="167" t="s">
        <v>138</v>
      </c>
      <c r="K41" s="90" t="s">
        <v>139</v>
      </c>
      <c r="L41" s="36" t="s">
        <v>709</v>
      </c>
    </row>
    <row r="42" spans="1:12" ht="31.5" customHeight="1">
      <c r="A42" s="37" t="s">
        <v>642</v>
      </c>
      <c r="B42" s="16"/>
      <c r="C42" s="17"/>
      <c r="D42" s="88" t="s">
        <v>107</v>
      </c>
      <c r="E42" s="3" t="s">
        <v>108</v>
      </c>
      <c r="F42" s="33" t="s">
        <v>79</v>
      </c>
      <c r="G42" s="96" t="s">
        <v>109</v>
      </c>
      <c r="H42" s="92" t="s">
        <v>110</v>
      </c>
      <c r="I42" s="314" t="s">
        <v>76</v>
      </c>
      <c r="J42" s="125" t="s">
        <v>111</v>
      </c>
      <c r="K42" s="90" t="s">
        <v>74</v>
      </c>
      <c r="L42" s="36" t="s">
        <v>709</v>
      </c>
    </row>
    <row r="43" spans="1:12" ht="31.5" customHeight="1">
      <c r="A43" s="37" t="s">
        <v>643</v>
      </c>
      <c r="B43" s="16"/>
      <c r="C43" s="17"/>
      <c r="D43" s="88" t="s">
        <v>364</v>
      </c>
      <c r="E43" s="3"/>
      <c r="F43" s="2" t="s">
        <v>43</v>
      </c>
      <c r="G43" s="96" t="s">
        <v>365</v>
      </c>
      <c r="H43" s="166" t="s">
        <v>366</v>
      </c>
      <c r="I43" s="255" t="s">
        <v>54</v>
      </c>
      <c r="J43" s="171" t="s">
        <v>55</v>
      </c>
      <c r="K43" s="218" t="s">
        <v>56</v>
      </c>
      <c r="L43" s="36" t="s">
        <v>709</v>
      </c>
    </row>
    <row r="44" spans="1:12" ht="31.5" customHeight="1">
      <c r="A44" s="37" t="s">
        <v>644</v>
      </c>
      <c r="B44" s="16"/>
      <c r="C44" s="17"/>
      <c r="D44" s="88" t="s">
        <v>386</v>
      </c>
      <c r="E44" s="3"/>
      <c r="F44" s="215" t="s">
        <v>43</v>
      </c>
      <c r="G44" s="89" t="s">
        <v>387</v>
      </c>
      <c r="H44" s="192" t="s">
        <v>388</v>
      </c>
      <c r="I44" s="255" t="s">
        <v>54</v>
      </c>
      <c r="J44" s="167" t="s">
        <v>55</v>
      </c>
      <c r="K44" s="168" t="s">
        <v>56</v>
      </c>
      <c r="L44" s="36" t="s">
        <v>709</v>
      </c>
    </row>
    <row r="45" spans="1:12" ht="31.5" customHeight="1">
      <c r="A45" s="37" t="s">
        <v>645</v>
      </c>
      <c r="B45" s="295"/>
      <c r="C45" s="295"/>
      <c r="D45" s="88" t="s">
        <v>473</v>
      </c>
      <c r="E45" s="3"/>
      <c r="F45" s="34" t="s">
        <v>43</v>
      </c>
      <c r="G45" s="96" t="s">
        <v>580</v>
      </c>
      <c r="H45" s="169" t="s">
        <v>581</v>
      </c>
      <c r="I45" s="303" t="s">
        <v>54</v>
      </c>
      <c r="J45" s="231" t="s">
        <v>55</v>
      </c>
      <c r="K45" s="172" t="s">
        <v>56</v>
      </c>
      <c r="L45" s="36" t="s">
        <v>709</v>
      </c>
    </row>
    <row r="46" spans="1:12" ht="31.5" customHeight="1">
      <c r="A46" s="37" t="s">
        <v>646</v>
      </c>
      <c r="B46" s="16"/>
      <c r="C46" s="17"/>
      <c r="D46" s="88" t="s">
        <v>295</v>
      </c>
      <c r="E46" s="3" t="s">
        <v>296</v>
      </c>
      <c r="F46" s="5">
        <v>2</v>
      </c>
      <c r="G46" s="100" t="s">
        <v>297</v>
      </c>
      <c r="H46" s="94" t="s">
        <v>298</v>
      </c>
      <c r="I46" s="266" t="s">
        <v>299</v>
      </c>
      <c r="J46" s="167" t="s">
        <v>46</v>
      </c>
      <c r="K46" s="90" t="s">
        <v>300</v>
      </c>
      <c r="L46" s="36" t="s">
        <v>709</v>
      </c>
    </row>
    <row r="47" spans="1:12" ht="31.5" customHeight="1">
      <c r="A47" s="37" t="s">
        <v>647</v>
      </c>
      <c r="B47" s="16"/>
      <c r="C47" s="17"/>
      <c r="D47" s="297" t="s">
        <v>428</v>
      </c>
      <c r="E47" s="188" t="s">
        <v>429</v>
      </c>
      <c r="F47" s="307" t="s">
        <v>43</v>
      </c>
      <c r="G47" s="300" t="s">
        <v>430</v>
      </c>
      <c r="H47" s="302" t="s">
        <v>431</v>
      </c>
      <c r="I47" s="265" t="s">
        <v>432</v>
      </c>
      <c r="J47" s="317" t="s">
        <v>432</v>
      </c>
      <c r="K47" s="90" t="s">
        <v>234</v>
      </c>
      <c r="L47" s="36" t="s">
        <v>709</v>
      </c>
    </row>
    <row r="48" spans="1:12" ht="31.5" customHeight="1">
      <c r="A48" s="37" t="s">
        <v>648</v>
      </c>
      <c r="B48" s="14"/>
      <c r="C48" s="14"/>
      <c r="D48" s="91" t="s">
        <v>428</v>
      </c>
      <c r="E48" s="3" t="s">
        <v>429</v>
      </c>
      <c r="F48" s="209" t="s">
        <v>43</v>
      </c>
      <c r="G48" s="89" t="s">
        <v>458</v>
      </c>
      <c r="H48" s="97" t="s">
        <v>459</v>
      </c>
      <c r="I48" s="266" t="s">
        <v>460</v>
      </c>
      <c r="J48" s="93" t="s">
        <v>432</v>
      </c>
      <c r="K48" s="90" t="s">
        <v>234</v>
      </c>
      <c r="L48" s="36" t="s">
        <v>709</v>
      </c>
    </row>
    <row r="49" spans="1:12" ht="31.5" customHeight="1">
      <c r="A49" s="37" t="s">
        <v>649</v>
      </c>
      <c r="B49" s="16"/>
      <c r="C49" s="17"/>
      <c r="D49" s="91" t="s">
        <v>207</v>
      </c>
      <c r="E49" s="3"/>
      <c r="F49" s="184" t="s">
        <v>36</v>
      </c>
      <c r="G49" s="89" t="s">
        <v>208</v>
      </c>
      <c r="H49" s="191" t="s">
        <v>53</v>
      </c>
      <c r="I49" s="303" t="s">
        <v>54</v>
      </c>
      <c r="J49" s="167" t="s">
        <v>55</v>
      </c>
      <c r="K49" s="168" t="s">
        <v>56</v>
      </c>
      <c r="L49" s="36" t="s">
        <v>709</v>
      </c>
    </row>
    <row r="50" spans="1:12" ht="31.5" customHeight="1">
      <c r="A50" s="37" t="s">
        <v>650</v>
      </c>
      <c r="B50" s="16"/>
      <c r="C50" s="17"/>
      <c r="D50" s="88" t="s">
        <v>182</v>
      </c>
      <c r="E50" s="3" t="s">
        <v>183</v>
      </c>
      <c r="F50" s="2" t="s">
        <v>43</v>
      </c>
      <c r="G50" s="96" t="s">
        <v>184</v>
      </c>
      <c r="H50" s="166" t="s">
        <v>183</v>
      </c>
      <c r="I50" s="304" t="s">
        <v>185</v>
      </c>
      <c r="J50" s="171" t="s">
        <v>560</v>
      </c>
      <c r="K50" s="168" t="s">
        <v>381</v>
      </c>
      <c r="L50" s="36" t="s">
        <v>709</v>
      </c>
    </row>
    <row r="51" spans="1:12" ht="31.5" customHeight="1">
      <c r="A51" s="37" t="s">
        <v>651</v>
      </c>
      <c r="B51" s="16"/>
      <c r="C51" s="17"/>
      <c r="D51" s="91" t="s">
        <v>182</v>
      </c>
      <c r="E51" s="3" t="s">
        <v>183</v>
      </c>
      <c r="F51" s="184" t="s">
        <v>43</v>
      </c>
      <c r="G51" s="89" t="s">
        <v>184</v>
      </c>
      <c r="H51" s="191" t="s">
        <v>183</v>
      </c>
      <c r="I51" s="303" t="s">
        <v>185</v>
      </c>
      <c r="J51" s="167" t="s">
        <v>186</v>
      </c>
      <c r="K51" s="168" t="s">
        <v>187</v>
      </c>
      <c r="L51" s="36" t="s">
        <v>709</v>
      </c>
    </row>
    <row r="52" spans="1:12" ht="31.5" customHeight="1">
      <c r="A52" s="37" t="s">
        <v>652</v>
      </c>
      <c r="B52" s="16"/>
      <c r="C52" s="17"/>
      <c r="D52" s="91" t="s">
        <v>414</v>
      </c>
      <c r="E52" s="3" t="s">
        <v>415</v>
      </c>
      <c r="F52" s="19" t="s">
        <v>43</v>
      </c>
      <c r="G52" s="89" t="s">
        <v>416</v>
      </c>
      <c r="H52" s="191" t="s">
        <v>417</v>
      </c>
      <c r="I52" s="266" t="s">
        <v>418</v>
      </c>
      <c r="J52" s="167" t="s">
        <v>372</v>
      </c>
      <c r="K52" s="168" t="s">
        <v>194</v>
      </c>
      <c r="L52" s="36" t="s">
        <v>709</v>
      </c>
    </row>
    <row r="53" spans="1:12" ht="31.5" customHeight="1">
      <c r="A53" s="37" t="s">
        <v>653</v>
      </c>
      <c r="B53" s="16"/>
      <c r="C53" s="17"/>
      <c r="D53" s="91" t="s">
        <v>502</v>
      </c>
      <c r="E53" s="3"/>
      <c r="F53" s="19" t="s">
        <v>43</v>
      </c>
      <c r="G53" s="89" t="s">
        <v>503</v>
      </c>
      <c r="H53" s="191" t="s">
        <v>504</v>
      </c>
      <c r="I53" s="303" t="s">
        <v>505</v>
      </c>
      <c r="J53" s="167" t="s">
        <v>73</v>
      </c>
      <c r="K53" s="168" t="s">
        <v>506</v>
      </c>
      <c r="L53" s="36" t="s">
        <v>709</v>
      </c>
    </row>
    <row r="54" spans="1:12" ht="31.5" customHeight="1">
      <c r="A54" s="37" t="s">
        <v>654</v>
      </c>
      <c r="B54" s="14"/>
      <c r="C54" s="14"/>
      <c r="D54" s="91" t="s">
        <v>317</v>
      </c>
      <c r="E54" s="3"/>
      <c r="F54" s="19" t="s">
        <v>43</v>
      </c>
      <c r="G54" s="89" t="s">
        <v>318</v>
      </c>
      <c r="H54" s="191" t="s">
        <v>319</v>
      </c>
      <c r="I54" s="255" t="s">
        <v>54</v>
      </c>
      <c r="J54" s="167" t="s">
        <v>55</v>
      </c>
      <c r="K54" s="168" t="s">
        <v>320</v>
      </c>
      <c r="L54" s="36" t="s">
        <v>709</v>
      </c>
    </row>
    <row r="55" spans="1:12" ht="31.5" customHeight="1">
      <c r="A55" s="37" t="s">
        <v>655</v>
      </c>
      <c r="B55" s="16"/>
      <c r="C55" s="17"/>
      <c r="D55" s="91" t="s">
        <v>583</v>
      </c>
      <c r="E55" s="3"/>
      <c r="F55" s="19" t="s">
        <v>36</v>
      </c>
      <c r="G55" s="89" t="s">
        <v>474</v>
      </c>
      <c r="H55" s="92" t="s">
        <v>475</v>
      </c>
      <c r="I55" s="303" t="s">
        <v>324</v>
      </c>
      <c r="J55" s="167" t="s">
        <v>55</v>
      </c>
      <c r="K55" s="172" t="s">
        <v>56</v>
      </c>
      <c r="L55" s="36" t="s">
        <v>709</v>
      </c>
    </row>
    <row r="56" spans="1:12" ht="31.5" customHeight="1">
      <c r="A56" s="37" t="s">
        <v>656</v>
      </c>
      <c r="B56" s="295"/>
      <c r="C56" s="295"/>
      <c r="D56" s="91" t="s">
        <v>583</v>
      </c>
      <c r="E56" s="3"/>
      <c r="F56" s="256" t="s">
        <v>36</v>
      </c>
      <c r="G56" s="89" t="s">
        <v>474</v>
      </c>
      <c r="H56" s="94" t="s">
        <v>475</v>
      </c>
      <c r="I56" s="255" t="s">
        <v>54</v>
      </c>
      <c r="J56" s="253" t="s">
        <v>55</v>
      </c>
      <c r="K56" s="168" t="s">
        <v>56</v>
      </c>
      <c r="L56" s="36" t="s">
        <v>709</v>
      </c>
    </row>
    <row r="57" spans="1:12" ht="31.5" customHeight="1">
      <c r="A57" s="37" t="s">
        <v>657</v>
      </c>
      <c r="B57" s="295"/>
      <c r="C57" s="295"/>
      <c r="D57" s="91" t="s">
        <v>583</v>
      </c>
      <c r="E57" s="3"/>
      <c r="F57" s="19" t="s">
        <v>36</v>
      </c>
      <c r="G57" s="89" t="s">
        <v>351</v>
      </c>
      <c r="H57" s="94" t="s">
        <v>352</v>
      </c>
      <c r="I57" s="303" t="s">
        <v>324</v>
      </c>
      <c r="J57" s="167" t="s">
        <v>55</v>
      </c>
      <c r="K57" s="168" t="s">
        <v>56</v>
      </c>
      <c r="L57" s="36" t="s">
        <v>709</v>
      </c>
    </row>
    <row r="58" spans="1:12" ht="31.5" customHeight="1">
      <c r="A58" s="37" t="s">
        <v>658</v>
      </c>
      <c r="B58" s="16"/>
      <c r="C58" s="17"/>
      <c r="D58" s="187" t="s">
        <v>350</v>
      </c>
      <c r="E58" s="188"/>
      <c r="F58" s="189" t="s">
        <v>36</v>
      </c>
      <c r="G58" s="190" t="s">
        <v>351</v>
      </c>
      <c r="H58" s="280" t="s">
        <v>352</v>
      </c>
      <c r="I58" s="255" t="s">
        <v>324</v>
      </c>
      <c r="J58" s="264" t="s">
        <v>55</v>
      </c>
      <c r="K58" s="218" t="s">
        <v>56</v>
      </c>
      <c r="L58" s="36" t="s">
        <v>709</v>
      </c>
    </row>
    <row r="59" spans="1:12" ht="31.5" customHeight="1">
      <c r="A59" s="37" t="s">
        <v>659</v>
      </c>
      <c r="B59" s="16"/>
      <c r="C59" s="17"/>
      <c r="D59" s="88" t="s">
        <v>487</v>
      </c>
      <c r="E59" s="3"/>
      <c r="F59" s="2" t="s">
        <v>43</v>
      </c>
      <c r="G59" s="89" t="s">
        <v>488</v>
      </c>
      <c r="H59" s="166" t="s">
        <v>489</v>
      </c>
      <c r="I59" s="303" t="s">
        <v>490</v>
      </c>
      <c r="J59" s="167" t="s">
        <v>490</v>
      </c>
      <c r="K59" s="90" t="s">
        <v>576</v>
      </c>
      <c r="L59" s="36" t="s">
        <v>709</v>
      </c>
    </row>
    <row r="60" spans="1:12" ht="31.5" customHeight="1">
      <c r="A60" s="37" t="s">
        <v>660</v>
      </c>
      <c r="B60" s="16"/>
      <c r="C60" s="17"/>
      <c r="D60" s="91" t="s">
        <v>419</v>
      </c>
      <c r="E60" s="3"/>
      <c r="F60" s="19" t="s">
        <v>43</v>
      </c>
      <c r="G60" s="89" t="s">
        <v>420</v>
      </c>
      <c r="H60" s="192" t="s">
        <v>83</v>
      </c>
      <c r="I60" s="255" t="s">
        <v>84</v>
      </c>
      <c r="J60" s="167" t="s">
        <v>73</v>
      </c>
      <c r="K60" s="168" t="s">
        <v>44</v>
      </c>
      <c r="L60" s="36" t="s">
        <v>709</v>
      </c>
    </row>
    <row r="61" spans="1:12" ht="31.5" customHeight="1">
      <c r="A61" s="37" t="s">
        <v>661</v>
      </c>
      <c r="B61" s="16"/>
      <c r="C61" s="17"/>
      <c r="D61" s="91" t="s">
        <v>347</v>
      </c>
      <c r="E61" s="3"/>
      <c r="F61" s="19" t="s">
        <v>43</v>
      </c>
      <c r="G61" s="89" t="s">
        <v>557</v>
      </c>
      <c r="H61" s="192" t="s">
        <v>348</v>
      </c>
      <c r="I61" s="168" t="s">
        <v>113</v>
      </c>
      <c r="J61" s="167" t="s">
        <v>39</v>
      </c>
      <c r="K61" s="218" t="s">
        <v>44</v>
      </c>
      <c r="L61" s="36" t="s">
        <v>709</v>
      </c>
    </row>
    <row r="62" spans="1:12" ht="31.5" customHeight="1">
      <c r="A62" s="37" t="s">
        <v>662</v>
      </c>
      <c r="B62" s="163"/>
      <c r="C62" s="163"/>
      <c r="D62" s="88" t="s">
        <v>373</v>
      </c>
      <c r="E62" s="3"/>
      <c r="F62" s="2" t="s">
        <v>36</v>
      </c>
      <c r="G62" s="96" t="s">
        <v>374</v>
      </c>
      <c r="H62" s="166" t="s">
        <v>375</v>
      </c>
      <c r="I62" s="168" t="s">
        <v>561</v>
      </c>
      <c r="J62" s="171" t="s">
        <v>77</v>
      </c>
      <c r="K62" s="172" t="s">
        <v>376</v>
      </c>
      <c r="L62" s="36" t="s">
        <v>709</v>
      </c>
    </row>
    <row r="63" spans="1:12" ht="31.5" customHeight="1">
      <c r="A63" s="37" t="s">
        <v>663</v>
      </c>
      <c r="B63" s="16"/>
      <c r="C63" s="17"/>
      <c r="D63" s="88" t="s">
        <v>195</v>
      </c>
      <c r="E63" s="3" t="s">
        <v>124</v>
      </c>
      <c r="F63" s="63" t="s">
        <v>36</v>
      </c>
      <c r="G63" s="89" t="s">
        <v>196</v>
      </c>
      <c r="H63" s="94" t="s">
        <v>125</v>
      </c>
      <c r="I63" s="93" t="s">
        <v>126</v>
      </c>
      <c r="J63" s="167" t="s">
        <v>60</v>
      </c>
      <c r="K63" s="168" t="s">
        <v>49</v>
      </c>
      <c r="L63" s="36" t="s">
        <v>709</v>
      </c>
    </row>
    <row r="64" spans="1:12" ht="31.5" customHeight="1">
      <c r="A64" s="37" t="s">
        <v>664</v>
      </c>
      <c r="B64" s="16"/>
      <c r="C64" s="17"/>
      <c r="D64" s="88" t="s">
        <v>360</v>
      </c>
      <c r="E64" s="3"/>
      <c r="F64" s="34" t="s">
        <v>43</v>
      </c>
      <c r="G64" s="89" t="s">
        <v>361</v>
      </c>
      <c r="H64" s="311" t="s">
        <v>362</v>
      </c>
      <c r="I64" s="270" t="s">
        <v>126</v>
      </c>
      <c r="J64" s="167" t="s">
        <v>363</v>
      </c>
      <c r="K64" s="218" t="s">
        <v>49</v>
      </c>
      <c r="L64" s="36" t="s">
        <v>709</v>
      </c>
    </row>
    <row r="65" spans="1:12" ht="31.5" customHeight="1">
      <c r="A65" s="37" t="s">
        <v>665</v>
      </c>
      <c r="B65" s="16"/>
      <c r="C65" s="17"/>
      <c r="D65" s="88" t="s">
        <v>332</v>
      </c>
      <c r="E65" s="3"/>
      <c r="F65" s="2" t="s">
        <v>36</v>
      </c>
      <c r="G65" s="89" t="s">
        <v>333</v>
      </c>
      <c r="H65" s="166" t="s">
        <v>334</v>
      </c>
      <c r="I65" s="168" t="s">
        <v>54</v>
      </c>
      <c r="J65" s="167" t="s">
        <v>55</v>
      </c>
      <c r="K65" s="168" t="s">
        <v>56</v>
      </c>
      <c r="L65" s="36" t="s">
        <v>709</v>
      </c>
    </row>
    <row r="66" spans="1:12" ht="31.5" customHeight="1">
      <c r="A66" s="37" t="s">
        <v>666</v>
      </c>
      <c r="B66" s="295"/>
      <c r="C66" s="295"/>
      <c r="D66" s="88" t="s">
        <v>332</v>
      </c>
      <c r="E66" s="3"/>
      <c r="F66" s="2" t="s">
        <v>36</v>
      </c>
      <c r="G66" s="89" t="s">
        <v>333</v>
      </c>
      <c r="H66" s="166" t="s">
        <v>334</v>
      </c>
      <c r="I66" s="168" t="s">
        <v>54</v>
      </c>
      <c r="J66" s="167" t="s">
        <v>55</v>
      </c>
      <c r="K66" s="168" t="s">
        <v>586</v>
      </c>
      <c r="L66" s="36" t="s">
        <v>709</v>
      </c>
    </row>
    <row r="67" spans="1:12" ht="31.5" customHeight="1">
      <c r="A67" s="37" t="s">
        <v>667</v>
      </c>
      <c r="B67" s="295"/>
      <c r="C67" s="295"/>
      <c r="D67" s="88" t="s">
        <v>517</v>
      </c>
      <c r="E67" s="3"/>
      <c r="F67" s="34" t="s">
        <v>43</v>
      </c>
      <c r="G67" s="96" t="s">
        <v>452</v>
      </c>
      <c r="H67" s="166" t="s">
        <v>453</v>
      </c>
      <c r="I67" s="168" t="s">
        <v>454</v>
      </c>
      <c r="J67" s="167" t="s">
        <v>518</v>
      </c>
      <c r="K67" s="168" t="s">
        <v>519</v>
      </c>
      <c r="L67" s="36" t="s">
        <v>709</v>
      </c>
    </row>
    <row r="68" spans="1:12" ht="31.5" customHeight="1">
      <c r="A68" s="37" t="s">
        <v>668</v>
      </c>
      <c r="B68" s="16"/>
      <c r="C68" s="17"/>
      <c r="D68" s="88" t="s">
        <v>507</v>
      </c>
      <c r="E68" s="3"/>
      <c r="F68" s="2" t="s">
        <v>43</v>
      </c>
      <c r="G68" s="89" t="s">
        <v>573</v>
      </c>
      <c r="H68" s="191" t="s">
        <v>508</v>
      </c>
      <c r="I68" s="186" t="s">
        <v>509</v>
      </c>
      <c r="J68" s="93" t="s">
        <v>509</v>
      </c>
      <c r="K68" s="90" t="s">
        <v>575</v>
      </c>
      <c r="L68" s="36" t="s">
        <v>709</v>
      </c>
    </row>
    <row r="69" spans="1:12" ht="31.5" customHeight="1">
      <c r="A69" s="37" t="s">
        <v>669</v>
      </c>
      <c r="B69" s="16"/>
      <c r="C69" s="17"/>
      <c r="D69" s="88" t="s">
        <v>246</v>
      </c>
      <c r="E69" s="3" t="s">
        <v>247</v>
      </c>
      <c r="F69" s="2" t="s">
        <v>43</v>
      </c>
      <c r="G69" s="96" t="s">
        <v>307</v>
      </c>
      <c r="H69" s="166" t="s">
        <v>308</v>
      </c>
      <c r="I69" s="171" t="s">
        <v>309</v>
      </c>
      <c r="J69" s="171" t="s">
        <v>78</v>
      </c>
      <c r="K69" s="90" t="s">
        <v>288</v>
      </c>
      <c r="L69" s="36" t="s">
        <v>709</v>
      </c>
    </row>
    <row r="70" spans="1:12" ht="31.5" customHeight="1">
      <c r="A70" s="37" t="s">
        <v>670</v>
      </c>
      <c r="B70" s="14"/>
      <c r="C70" s="14"/>
      <c r="D70" s="88" t="s">
        <v>246</v>
      </c>
      <c r="E70" s="3" t="s">
        <v>247</v>
      </c>
      <c r="F70" s="2" t="s">
        <v>43</v>
      </c>
      <c r="G70" s="96" t="s">
        <v>291</v>
      </c>
      <c r="H70" s="166" t="s">
        <v>292</v>
      </c>
      <c r="I70" s="171" t="s">
        <v>293</v>
      </c>
      <c r="J70" s="171" t="s">
        <v>78</v>
      </c>
      <c r="K70" s="90" t="s">
        <v>288</v>
      </c>
      <c r="L70" s="36" t="s">
        <v>709</v>
      </c>
    </row>
    <row r="71" spans="1:12" ht="31.5" customHeight="1">
      <c r="A71" s="37" t="s">
        <v>671</v>
      </c>
      <c r="B71" s="295"/>
      <c r="C71" s="295"/>
      <c r="D71" s="91" t="s">
        <v>527</v>
      </c>
      <c r="E71" s="3"/>
      <c r="F71" s="19" t="s">
        <v>43</v>
      </c>
      <c r="G71" s="89" t="s">
        <v>528</v>
      </c>
      <c r="H71" s="192" t="s">
        <v>529</v>
      </c>
      <c r="I71" s="167" t="s">
        <v>530</v>
      </c>
      <c r="J71" s="167" t="s">
        <v>530</v>
      </c>
      <c r="K71" s="168" t="s">
        <v>531</v>
      </c>
      <c r="L71" s="36" t="s">
        <v>709</v>
      </c>
    </row>
    <row r="72" spans="1:12" ht="31.5" customHeight="1">
      <c r="A72" s="37" t="s">
        <v>672</v>
      </c>
      <c r="B72" s="295"/>
      <c r="C72" s="295"/>
      <c r="D72" s="91" t="s">
        <v>527</v>
      </c>
      <c r="E72" s="3"/>
      <c r="F72" s="19" t="s">
        <v>43</v>
      </c>
      <c r="G72" s="89" t="s">
        <v>589</v>
      </c>
      <c r="H72" s="192" t="s">
        <v>532</v>
      </c>
      <c r="I72" s="186" t="s">
        <v>590</v>
      </c>
      <c r="J72" s="167" t="s">
        <v>530</v>
      </c>
      <c r="K72" s="168" t="s">
        <v>531</v>
      </c>
      <c r="L72" s="36" t="s">
        <v>709</v>
      </c>
    </row>
    <row r="73" spans="1:12" ht="31.5" customHeight="1">
      <c r="A73" s="37" t="s">
        <v>673</v>
      </c>
      <c r="B73" s="16"/>
      <c r="C73" s="17"/>
      <c r="D73" s="91" t="s">
        <v>209</v>
      </c>
      <c r="E73" s="3"/>
      <c r="F73" s="19" t="s">
        <v>36</v>
      </c>
      <c r="G73" s="89" t="s">
        <v>208</v>
      </c>
      <c r="H73" s="191" t="s">
        <v>53</v>
      </c>
      <c r="I73" s="186" t="s">
        <v>54</v>
      </c>
      <c r="J73" s="167" t="s">
        <v>55</v>
      </c>
      <c r="K73" s="168" t="s">
        <v>56</v>
      </c>
      <c r="L73" s="36" t="s">
        <v>709</v>
      </c>
    </row>
    <row r="74" spans="1:12" ht="31.5" customHeight="1">
      <c r="A74" s="37" t="s">
        <v>674</v>
      </c>
      <c r="B74" s="16"/>
      <c r="C74" s="17"/>
      <c r="D74" s="91" t="s">
        <v>209</v>
      </c>
      <c r="E74" s="3"/>
      <c r="F74" s="19" t="s">
        <v>36</v>
      </c>
      <c r="G74" s="89" t="s">
        <v>210</v>
      </c>
      <c r="H74" s="192" t="s">
        <v>59</v>
      </c>
      <c r="I74" s="167" t="s">
        <v>54</v>
      </c>
      <c r="J74" s="167" t="s">
        <v>55</v>
      </c>
      <c r="K74" s="168" t="s">
        <v>56</v>
      </c>
      <c r="L74" s="36" t="s">
        <v>709</v>
      </c>
    </row>
    <row r="75" spans="1:12" ht="31.5" customHeight="1">
      <c r="A75" s="37" t="s">
        <v>675</v>
      </c>
      <c r="B75" s="16"/>
      <c r="C75" s="17"/>
      <c r="D75" s="91" t="s">
        <v>462</v>
      </c>
      <c r="E75" s="3" t="s">
        <v>463</v>
      </c>
      <c r="F75" s="19" t="s">
        <v>33</v>
      </c>
      <c r="G75" s="89" t="s">
        <v>464</v>
      </c>
      <c r="H75" s="192" t="s">
        <v>465</v>
      </c>
      <c r="I75" s="167" t="s">
        <v>466</v>
      </c>
      <c r="J75" s="167" t="s">
        <v>39</v>
      </c>
      <c r="K75" s="218" t="s">
        <v>68</v>
      </c>
      <c r="L75" s="36" t="s">
        <v>709</v>
      </c>
    </row>
    <row r="76" spans="1:12" ht="31.5" customHeight="1">
      <c r="A76" s="37" t="s">
        <v>676</v>
      </c>
      <c r="B76" s="16"/>
      <c r="C76" s="17"/>
      <c r="D76" s="91" t="s">
        <v>344</v>
      </c>
      <c r="E76" s="3"/>
      <c r="F76" s="19" t="s">
        <v>136</v>
      </c>
      <c r="G76" s="89" t="s">
        <v>318</v>
      </c>
      <c r="H76" s="185" t="s">
        <v>319</v>
      </c>
      <c r="I76" s="168" t="s">
        <v>54</v>
      </c>
      <c r="J76" s="167" t="s">
        <v>55</v>
      </c>
      <c r="K76" s="168" t="s">
        <v>320</v>
      </c>
      <c r="L76" s="36" t="s">
        <v>709</v>
      </c>
    </row>
    <row r="77" spans="1:12" ht="31.5" customHeight="1">
      <c r="A77" s="37" t="s">
        <v>677</v>
      </c>
      <c r="B77" s="16"/>
      <c r="C77" s="17"/>
      <c r="D77" s="91" t="s">
        <v>476</v>
      </c>
      <c r="E77" s="3"/>
      <c r="F77" s="19" t="s">
        <v>119</v>
      </c>
      <c r="G77" s="273" t="s">
        <v>477</v>
      </c>
      <c r="H77" s="97" t="s">
        <v>478</v>
      </c>
      <c r="I77" s="186" t="s">
        <v>54</v>
      </c>
      <c r="J77" s="167" t="s">
        <v>479</v>
      </c>
      <c r="K77" s="172" t="s">
        <v>56</v>
      </c>
      <c r="L77" s="36" t="s">
        <v>709</v>
      </c>
    </row>
    <row r="78" spans="1:12" ht="31.5" customHeight="1">
      <c r="A78" s="37" t="s">
        <v>678</v>
      </c>
      <c r="B78" s="14"/>
      <c r="C78" s="14"/>
      <c r="D78" s="88" t="s">
        <v>393</v>
      </c>
      <c r="E78" s="3"/>
      <c r="F78" s="2" t="s">
        <v>43</v>
      </c>
      <c r="G78" s="89" t="s">
        <v>394</v>
      </c>
      <c r="H78" s="277" t="s">
        <v>395</v>
      </c>
      <c r="I78" s="168" t="s">
        <v>54</v>
      </c>
      <c r="J78" s="221" t="s">
        <v>90</v>
      </c>
      <c r="K78" s="186" t="s">
        <v>56</v>
      </c>
      <c r="L78" s="36" t="s">
        <v>709</v>
      </c>
    </row>
    <row r="79" spans="1:12" ht="31.5" customHeight="1">
      <c r="A79" s="37" t="s">
        <v>679</v>
      </c>
      <c r="B79" s="16"/>
      <c r="C79" s="17"/>
      <c r="D79" s="88" t="s">
        <v>180</v>
      </c>
      <c r="E79" s="3"/>
      <c r="F79" s="2" t="s">
        <v>43</v>
      </c>
      <c r="G79" s="89" t="s">
        <v>172</v>
      </c>
      <c r="H79" s="166" t="s">
        <v>173</v>
      </c>
      <c r="I79" s="167" t="s">
        <v>174</v>
      </c>
      <c r="J79" s="167" t="s">
        <v>174</v>
      </c>
      <c r="K79" s="90" t="s">
        <v>175</v>
      </c>
      <c r="L79" s="36" t="s">
        <v>709</v>
      </c>
    </row>
    <row r="80" spans="1:12" ht="31.5" customHeight="1">
      <c r="A80" s="37" t="s">
        <v>680</v>
      </c>
      <c r="B80" s="16"/>
      <c r="C80" s="17"/>
      <c r="D80" s="296" t="s">
        <v>396</v>
      </c>
      <c r="E80" s="35"/>
      <c r="F80" s="298" t="s">
        <v>43</v>
      </c>
      <c r="G80" s="100" t="s">
        <v>397</v>
      </c>
      <c r="H80" s="185" t="s">
        <v>398</v>
      </c>
      <c r="I80" s="265" t="s">
        <v>399</v>
      </c>
      <c r="J80" s="265" t="s">
        <v>45</v>
      </c>
      <c r="K80" s="218" t="s">
        <v>400</v>
      </c>
      <c r="L80" s="36" t="s">
        <v>709</v>
      </c>
    </row>
    <row r="81" spans="1:12" ht="31.5" customHeight="1">
      <c r="A81" s="37" t="s">
        <v>681</v>
      </c>
      <c r="B81" s="16"/>
      <c r="C81" s="17"/>
      <c r="D81" s="161" t="s">
        <v>311</v>
      </c>
      <c r="E81" s="35" t="s">
        <v>312</v>
      </c>
      <c r="F81" s="305" t="s">
        <v>36</v>
      </c>
      <c r="G81" s="89" t="s">
        <v>313</v>
      </c>
      <c r="H81" s="166" t="s">
        <v>314</v>
      </c>
      <c r="I81" s="168" t="s">
        <v>40</v>
      </c>
      <c r="J81" s="168" t="s">
        <v>315</v>
      </c>
      <c r="K81" s="168" t="s">
        <v>316</v>
      </c>
      <c r="L81" s="36" t="s">
        <v>709</v>
      </c>
    </row>
    <row r="82" spans="1:12" ht="31.5" customHeight="1">
      <c r="A82" s="37" t="s">
        <v>682</v>
      </c>
      <c r="B82" s="16"/>
      <c r="C82" s="17"/>
      <c r="D82" s="88" t="s">
        <v>311</v>
      </c>
      <c r="E82" s="3" t="s">
        <v>312</v>
      </c>
      <c r="F82" s="2" t="s">
        <v>36</v>
      </c>
      <c r="G82" s="89" t="s">
        <v>342</v>
      </c>
      <c r="H82" s="166" t="s">
        <v>343</v>
      </c>
      <c r="I82" s="168" t="s">
        <v>236</v>
      </c>
      <c r="J82" s="168" t="s">
        <v>236</v>
      </c>
      <c r="K82" s="168" t="s">
        <v>237</v>
      </c>
      <c r="L82" s="36" t="s">
        <v>709</v>
      </c>
    </row>
    <row r="83" spans="1:12" ht="31.5" customHeight="1">
      <c r="A83" s="37" t="s">
        <v>683</v>
      </c>
      <c r="B83" s="16"/>
      <c r="C83" s="17"/>
      <c r="D83" s="88" t="s">
        <v>268</v>
      </c>
      <c r="E83" s="3"/>
      <c r="F83" s="2" t="s">
        <v>43</v>
      </c>
      <c r="G83" s="89" t="s">
        <v>269</v>
      </c>
      <c r="H83" s="166" t="s">
        <v>235</v>
      </c>
      <c r="I83" s="168" t="s">
        <v>236</v>
      </c>
      <c r="J83" s="168" t="s">
        <v>39</v>
      </c>
      <c r="K83" s="168" t="s">
        <v>237</v>
      </c>
      <c r="L83" s="36" t="s">
        <v>709</v>
      </c>
    </row>
    <row r="84" spans="1:12" ht="31.5" customHeight="1">
      <c r="A84" s="37" t="s">
        <v>684</v>
      </c>
      <c r="B84" s="16"/>
      <c r="C84" s="17"/>
      <c r="D84" s="91" t="s">
        <v>403</v>
      </c>
      <c r="E84" s="3" t="s">
        <v>404</v>
      </c>
      <c r="F84" s="19" t="s">
        <v>43</v>
      </c>
      <c r="G84" s="89" t="s">
        <v>405</v>
      </c>
      <c r="H84" s="192" t="s">
        <v>406</v>
      </c>
      <c r="I84" s="167" t="s">
        <v>407</v>
      </c>
      <c r="J84" s="167" t="s">
        <v>39</v>
      </c>
      <c r="K84" s="168" t="s">
        <v>65</v>
      </c>
      <c r="L84" s="36" t="s">
        <v>709</v>
      </c>
    </row>
    <row r="85" spans="1:12" ht="31.5" customHeight="1">
      <c r="A85" s="37" t="s">
        <v>685</v>
      </c>
      <c r="B85" s="16"/>
      <c r="C85" s="17"/>
      <c r="D85" s="91" t="s">
        <v>51</v>
      </c>
      <c r="E85" s="3" t="s">
        <v>52</v>
      </c>
      <c r="F85" s="19">
        <v>3</v>
      </c>
      <c r="G85" s="89" t="s">
        <v>135</v>
      </c>
      <c r="H85" s="97" t="s">
        <v>58</v>
      </c>
      <c r="I85" s="93" t="s">
        <v>40</v>
      </c>
      <c r="J85" s="93" t="s">
        <v>40</v>
      </c>
      <c r="K85" s="168" t="s">
        <v>35</v>
      </c>
      <c r="L85" s="36" t="s">
        <v>709</v>
      </c>
    </row>
    <row r="86" spans="1:12" ht="31.5" customHeight="1">
      <c r="A86" s="37" t="s">
        <v>686</v>
      </c>
      <c r="B86" s="16"/>
      <c r="C86" s="17"/>
      <c r="D86" s="88" t="s">
        <v>325</v>
      </c>
      <c r="E86" s="3" t="s">
        <v>57</v>
      </c>
      <c r="F86" s="2" t="s">
        <v>36</v>
      </c>
      <c r="G86" s="89" t="s">
        <v>326</v>
      </c>
      <c r="H86" s="97" t="s">
        <v>37</v>
      </c>
      <c r="I86" s="168" t="s">
        <v>40</v>
      </c>
      <c r="J86" s="93" t="s">
        <v>40</v>
      </c>
      <c r="K86" s="168" t="s">
        <v>35</v>
      </c>
      <c r="L86" s="36" t="s">
        <v>709</v>
      </c>
    </row>
    <row r="87" spans="1:12" ht="31.5" customHeight="1">
      <c r="A87" s="37" t="s">
        <v>687</v>
      </c>
      <c r="B87" s="295"/>
      <c r="C87" s="295"/>
      <c r="D87" s="88" t="s">
        <v>534</v>
      </c>
      <c r="E87" s="3" t="s">
        <v>535</v>
      </c>
      <c r="F87" s="2">
        <v>2</v>
      </c>
      <c r="G87" s="89" t="s">
        <v>326</v>
      </c>
      <c r="H87" s="97" t="s">
        <v>37</v>
      </c>
      <c r="I87" s="93" t="s">
        <v>38</v>
      </c>
      <c r="J87" s="167" t="s">
        <v>34</v>
      </c>
      <c r="K87" s="168" t="s">
        <v>35</v>
      </c>
      <c r="L87" s="36" t="s">
        <v>709</v>
      </c>
    </row>
    <row r="88" spans="1:12" ht="31.5" customHeight="1">
      <c r="A88" s="37" t="s">
        <v>688</v>
      </c>
      <c r="B88" s="16"/>
      <c r="C88" s="17"/>
      <c r="D88" s="98" t="s">
        <v>368</v>
      </c>
      <c r="E88" s="3" t="s">
        <v>61</v>
      </c>
      <c r="F88" s="261" t="s">
        <v>36</v>
      </c>
      <c r="G88" s="262" t="s">
        <v>369</v>
      </c>
      <c r="H88" s="252" t="s">
        <v>370</v>
      </c>
      <c r="I88" s="168" t="s">
        <v>371</v>
      </c>
      <c r="J88" s="263" t="s">
        <v>372</v>
      </c>
      <c r="K88" s="172" t="s">
        <v>49</v>
      </c>
      <c r="L88" s="36" t="s">
        <v>709</v>
      </c>
    </row>
    <row r="89" spans="1:12" ht="31.5" customHeight="1">
      <c r="A89" s="37" t="s">
        <v>689</v>
      </c>
      <c r="B89" s="16"/>
      <c r="C89" s="17"/>
      <c r="D89" s="98" t="s">
        <v>368</v>
      </c>
      <c r="E89" s="3" t="s">
        <v>61</v>
      </c>
      <c r="F89" s="261" t="s">
        <v>36</v>
      </c>
      <c r="G89" s="262" t="s">
        <v>377</v>
      </c>
      <c r="H89" s="252" t="s">
        <v>378</v>
      </c>
      <c r="I89" s="168" t="s">
        <v>47</v>
      </c>
      <c r="J89" s="263" t="s">
        <v>372</v>
      </c>
      <c r="K89" s="172" t="s">
        <v>49</v>
      </c>
      <c r="L89" s="36" t="s">
        <v>709</v>
      </c>
    </row>
    <row r="90" spans="1:12" ht="31.5" customHeight="1">
      <c r="A90" s="37" t="s">
        <v>690</v>
      </c>
      <c r="B90" s="163"/>
      <c r="C90" s="163"/>
      <c r="D90" s="91" t="s">
        <v>445</v>
      </c>
      <c r="E90" s="3" t="s">
        <v>446</v>
      </c>
      <c r="F90" s="19">
        <v>1</v>
      </c>
      <c r="G90" s="89" t="s">
        <v>447</v>
      </c>
      <c r="H90" s="191" t="s">
        <v>448</v>
      </c>
      <c r="I90" s="93" t="s">
        <v>449</v>
      </c>
      <c r="J90" s="93" t="s">
        <v>46</v>
      </c>
      <c r="K90" s="90" t="s">
        <v>81</v>
      </c>
      <c r="L90" s="36" t="s">
        <v>709</v>
      </c>
    </row>
    <row r="91" spans="1:12" ht="31.5" customHeight="1">
      <c r="A91" s="37" t="s">
        <v>691</v>
      </c>
      <c r="B91" s="16"/>
      <c r="C91" s="17"/>
      <c r="D91" s="91" t="s">
        <v>285</v>
      </c>
      <c r="E91" s="3" t="s">
        <v>114</v>
      </c>
      <c r="F91" s="19" t="s">
        <v>79</v>
      </c>
      <c r="G91" s="216" t="s">
        <v>85</v>
      </c>
      <c r="H91" s="229" t="s">
        <v>86</v>
      </c>
      <c r="I91" s="168" t="s">
        <v>87</v>
      </c>
      <c r="J91" s="260" t="s">
        <v>39</v>
      </c>
      <c r="K91" s="218" t="s">
        <v>123</v>
      </c>
      <c r="L91" s="36" t="s">
        <v>709</v>
      </c>
    </row>
    <row r="92" spans="1:12" ht="31.5" customHeight="1">
      <c r="A92" s="37" t="s">
        <v>692</v>
      </c>
      <c r="B92" s="16"/>
      <c r="C92" s="17"/>
      <c r="D92" s="88" t="s">
        <v>327</v>
      </c>
      <c r="E92" s="3" t="s">
        <v>556</v>
      </c>
      <c r="F92" s="2" t="s">
        <v>43</v>
      </c>
      <c r="G92" s="216" t="s">
        <v>328</v>
      </c>
      <c r="H92" s="252" t="s">
        <v>329</v>
      </c>
      <c r="I92" s="168" t="s">
        <v>330</v>
      </c>
      <c r="J92" s="93" t="s">
        <v>331</v>
      </c>
      <c r="K92" s="168" t="s">
        <v>223</v>
      </c>
      <c r="L92" s="36" t="s">
        <v>709</v>
      </c>
    </row>
    <row r="93" spans="1:12" ht="31.5" customHeight="1">
      <c r="A93" s="37" t="s">
        <v>693</v>
      </c>
      <c r="B93" s="295"/>
      <c r="C93" s="295"/>
      <c r="D93" s="88" t="s">
        <v>327</v>
      </c>
      <c r="E93" s="3"/>
      <c r="F93" s="2" t="s">
        <v>43</v>
      </c>
      <c r="G93" s="216" t="s">
        <v>328</v>
      </c>
      <c r="H93" s="252" t="s">
        <v>329</v>
      </c>
      <c r="I93" s="93" t="s">
        <v>330</v>
      </c>
      <c r="J93" s="93" t="s">
        <v>331</v>
      </c>
      <c r="K93" s="167" t="s">
        <v>223</v>
      </c>
      <c r="L93" s="36" t="s">
        <v>709</v>
      </c>
    </row>
    <row r="94" spans="1:12" ht="31.5" customHeight="1">
      <c r="A94" s="37" t="s">
        <v>694</v>
      </c>
      <c r="B94" s="16"/>
      <c r="C94" s="17"/>
      <c r="D94" s="88" t="s">
        <v>491</v>
      </c>
      <c r="E94" s="3" t="s">
        <v>128</v>
      </c>
      <c r="F94" s="2" t="s">
        <v>33</v>
      </c>
      <c r="G94" s="89" t="s">
        <v>492</v>
      </c>
      <c r="H94" s="166" t="s">
        <v>134</v>
      </c>
      <c r="I94" s="186" t="s">
        <v>493</v>
      </c>
      <c r="J94" s="93" t="s">
        <v>39</v>
      </c>
      <c r="K94" s="90" t="s">
        <v>494</v>
      </c>
      <c r="L94" s="36" t="s">
        <v>709</v>
      </c>
    </row>
    <row r="95" spans="1:12" ht="31.5" customHeight="1">
      <c r="A95" s="37" t="s">
        <v>695</v>
      </c>
      <c r="B95" s="16"/>
      <c r="C95" s="17"/>
      <c r="D95" s="88" t="s">
        <v>380</v>
      </c>
      <c r="E95" s="3"/>
      <c r="F95" s="2" t="s">
        <v>43</v>
      </c>
      <c r="G95" s="89" t="s">
        <v>172</v>
      </c>
      <c r="H95" s="166" t="s">
        <v>173</v>
      </c>
      <c r="I95" s="167" t="s">
        <v>174</v>
      </c>
      <c r="J95" s="167" t="s">
        <v>174</v>
      </c>
      <c r="K95" s="90" t="s">
        <v>175</v>
      </c>
      <c r="L95" s="36" t="s">
        <v>709</v>
      </c>
    </row>
    <row r="96" spans="1:12" ht="31.5" customHeight="1">
      <c r="A96" s="37" t="s">
        <v>696</v>
      </c>
      <c r="B96" s="16"/>
      <c r="C96" s="17"/>
      <c r="D96" s="91" t="s">
        <v>200</v>
      </c>
      <c r="E96" s="3"/>
      <c r="F96" s="19" t="s">
        <v>36</v>
      </c>
      <c r="G96" s="89" t="s">
        <v>211</v>
      </c>
      <c r="H96" s="99" t="s">
        <v>212</v>
      </c>
      <c r="I96" s="167" t="s">
        <v>47</v>
      </c>
      <c r="J96" s="167" t="s">
        <v>203</v>
      </c>
      <c r="K96" s="168" t="s">
        <v>49</v>
      </c>
      <c r="L96" s="36" t="s">
        <v>709</v>
      </c>
    </row>
    <row r="97" spans="1:12" ht="31.5" customHeight="1">
      <c r="A97" s="37" t="s">
        <v>697</v>
      </c>
      <c r="B97" s="16"/>
      <c r="C97" s="17"/>
      <c r="D97" s="91" t="s">
        <v>200</v>
      </c>
      <c r="E97" s="3"/>
      <c r="F97" s="256" t="s">
        <v>36</v>
      </c>
      <c r="G97" s="89" t="s">
        <v>201</v>
      </c>
      <c r="H97" s="99" t="s">
        <v>202</v>
      </c>
      <c r="I97" s="167" t="s">
        <v>47</v>
      </c>
      <c r="J97" s="167" t="s">
        <v>203</v>
      </c>
      <c r="K97" s="168" t="s">
        <v>49</v>
      </c>
      <c r="L97" s="36" t="s">
        <v>709</v>
      </c>
    </row>
    <row r="98" spans="1:12" ht="31.5" customHeight="1">
      <c r="A98" s="37" t="s">
        <v>698</v>
      </c>
      <c r="B98" s="16"/>
      <c r="C98" s="17"/>
      <c r="D98" s="91" t="s">
        <v>69</v>
      </c>
      <c r="E98" s="3" t="s">
        <v>127</v>
      </c>
      <c r="F98" s="19" t="s">
        <v>33</v>
      </c>
      <c r="G98" s="89" t="s">
        <v>392</v>
      </c>
      <c r="H98" s="99" t="s">
        <v>70</v>
      </c>
      <c r="I98" s="167" t="s">
        <v>71</v>
      </c>
      <c r="J98" s="167" t="s">
        <v>72</v>
      </c>
      <c r="K98" s="168" t="s">
        <v>49</v>
      </c>
      <c r="L98" s="36" t="s">
        <v>709</v>
      </c>
    </row>
    <row r="99" spans="1:12" ht="31.5" customHeight="1">
      <c r="A99" s="37" t="s">
        <v>699</v>
      </c>
      <c r="B99" s="16"/>
      <c r="C99" s="17"/>
      <c r="D99" s="88" t="s">
        <v>450</v>
      </c>
      <c r="E99" s="3" t="s">
        <v>451</v>
      </c>
      <c r="F99" s="2" t="s">
        <v>43</v>
      </c>
      <c r="G99" s="96" t="s">
        <v>452</v>
      </c>
      <c r="H99" s="166" t="s">
        <v>453</v>
      </c>
      <c r="I99" s="171" t="s">
        <v>454</v>
      </c>
      <c r="J99" s="171" t="s">
        <v>39</v>
      </c>
      <c r="K99" s="90" t="s">
        <v>228</v>
      </c>
      <c r="L99" s="36" t="s">
        <v>709</v>
      </c>
    </row>
    <row r="100" spans="1:12" ht="31.5" customHeight="1">
      <c r="A100" s="37" t="s">
        <v>700</v>
      </c>
      <c r="B100" s="16"/>
      <c r="C100" s="17"/>
      <c r="D100" s="88" t="s">
        <v>408</v>
      </c>
      <c r="E100" s="3" t="s">
        <v>409</v>
      </c>
      <c r="F100" s="34" t="s">
        <v>43</v>
      </c>
      <c r="G100" s="89" t="s">
        <v>410</v>
      </c>
      <c r="H100" s="94" t="s">
        <v>411</v>
      </c>
      <c r="I100" s="93" t="s">
        <v>412</v>
      </c>
      <c r="J100" s="253" t="s">
        <v>274</v>
      </c>
      <c r="K100" s="168" t="s">
        <v>413</v>
      </c>
      <c r="L100" s="36" t="s">
        <v>709</v>
      </c>
    </row>
    <row r="101" spans="1:12" ht="31.5" customHeight="1">
      <c r="A101" s="37" t="s">
        <v>701</v>
      </c>
      <c r="B101" s="295"/>
      <c r="C101" s="295"/>
      <c r="D101" s="88" t="s">
        <v>408</v>
      </c>
      <c r="E101" s="3" t="s">
        <v>409</v>
      </c>
      <c r="F101" s="2" t="s">
        <v>43</v>
      </c>
      <c r="G101" s="89" t="s">
        <v>536</v>
      </c>
      <c r="H101" s="92" t="s">
        <v>537</v>
      </c>
      <c r="I101" s="93" t="s">
        <v>412</v>
      </c>
      <c r="J101" s="167" t="s">
        <v>274</v>
      </c>
      <c r="K101" s="168" t="s">
        <v>413</v>
      </c>
      <c r="L101" s="36" t="s">
        <v>709</v>
      </c>
    </row>
    <row r="102" spans="1:12" ht="31.5" customHeight="1">
      <c r="A102" s="37" t="s">
        <v>702</v>
      </c>
      <c r="B102" s="14"/>
      <c r="C102" s="14"/>
      <c r="D102" s="91" t="s">
        <v>433</v>
      </c>
      <c r="E102" s="3" t="s">
        <v>434</v>
      </c>
      <c r="F102" s="19" t="s">
        <v>79</v>
      </c>
      <c r="G102" s="89" t="s">
        <v>567</v>
      </c>
      <c r="H102" s="166" t="s">
        <v>568</v>
      </c>
      <c r="I102" s="93" t="s">
        <v>461</v>
      </c>
      <c r="J102" s="167" t="s">
        <v>39</v>
      </c>
      <c r="K102" s="90" t="s">
        <v>68</v>
      </c>
      <c r="L102" s="36" t="s">
        <v>709</v>
      </c>
    </row>
    <row r="103" spans="1:12" ht="31.5" customHeight="1">
      <c r="A103" s="37" t="s">
        <v>703</v>
      </c>
      <c r="B103" s="16"/>
      <c r="C103" s="17"/>
      <c r="D103" s="91" t="s">
        <v>433</v>
      </c>
      <c r="E103" s="3" t="s">
        <v>434</v>
      </c>
      <c r="F103" s="19" t="s">
        <v>79</v>
      </c>
      <c r="G103" s="89" t="s">
        <v>435</v>
      </c>
      <c r="H103" s="166" t="s">
        <v>436</v>
      </c>
      <c r="I103" s="171" t="s">
        <v>92</v>
      </c>
      <c r="J103" s="167" t="s">
        <v>39</v>
      </c>
      <c r="K103" s="90" t="s">
        <v>68</v>
      </c>
      <c r="L103" s="36" t="s">
        <v>709</v>
      </c>
    </row>
    <row r="104" spans="1:12" ht="31.5" customHeight="1">
      <c r="A104" s="37" t="s">
        <v>704</v>
      </c>
      <c r="B104" s="16"/>
      <c r="C104" s="17"/>
      <c r="D104" s="88" t="s">
        <v>252</v>
      </c>
      <c r="E104" s="3"/>
      <c r="F104" s="2" t="s">
        <v>43</v>
      </c>
      <c r="G104" s="89" t="s">
        <v>253</v>
      </c>
      <c r="H104" s="169" t="s">
        <v>254</v>
      </c>
      <c r="I104" s="167" t="s">
        <v>255</v>
      </c>
      <c r="J104" s="167" t="s">
        <v>256</v>
      </c>
      <c r="K104" s="90" t="s">
        <v>257</v>
      </c>
      <c r="L104" s="36" t="s">
        <v>709</v>
      </c>
    </row>
    <row r="105" spans="1:12" ht="31.5" customHeight="1">
      <c r="A105" s="37" t="s">
        <v>705</v>
      </c>
      <c r="B105" s="16"/>
      <c r="C105" s="17"/>
      <c r="D105" s="279" t="s">
        <v>510</v>
      </c>
      <c r="E105" s="188"/>
      <c r="F105" s="287" t="s">
        <v>43</v>
      </c>
      <c r="G105" s="309" t="s">
        <v>511</v>
      </c>
      <c r="H105" s="312" t="s">
        <v>512</v>
      </c>
      <c r="I105" s="186" t="s">
        <v>513</v>
      </c>
      <c r="J105" s="316" t="s">
        <v>39</v>
      </c>
      <c r="K105" s="168" t="s">
        <v>65</v>
      </c>
      <c r="L105" s="36" t="s">
        <v>709</v>
      </c>
    </row>
    <row r="106" spans="1:12" ht="31.5" customHeight="1">
      <c r="A106" s="37" t="s">
        <v>706</v>
      </c>
      <c r="B106" s="163"/>
      <c r="C106" s="163"/>
      <c r="D106" s="88" t="s">
        <v>345</v>
      </c>
      <c r="E106" s="3"/>
      <c r="F106" s="2" t="s">
        <v>136</v>
      </c>
      <c r="G106" s="89" t="s">
        <v>322</v>
      </c>
      <c r="H106" s="97" t="s">
        <v>323</v>
      </c>
      <c r="I106" s="168" t="s">
        <v>54</v>
      </c>
      <c r="J106" s="167" t="s">
        <v>55</v>
      </c>
      <c r="K106" s="168" t="s">
        <v>56</v>
      </c>
      <c r="L106" s="36" t="s">
        <v>709</v>
      </c>
    </row>
    <row r="107" spans="1:12" ht="31.5" customHeight="1">
      <c r="A107" s="37" t="s">
        <v>707</v>
      </c>
      <c r="B107" s="16"/>
      <c r="C107" s="17"/>
      <c r="D107" s="88" t="s">
        <v>188</v>
      </c>
      <c r="E107" s="3" t="s">
        <v>189</v>
      </c>
      <c r="F107" s="2" t="s">
        <v>36</v>
      </c>
      <c r="G107" s="89" t="s">
        <v>190</v>
      </c>
      <c r="H107" s="166" t="s">
        <v>191</v>
      </c>
      <c r="I107" s="167" t="s">
        <v>192</v>
      </c>
      <c r="J107" s="167" t="s">
        <v>193</v>
      </c>
      <c r="K107" s="168" t="s">
        <v>194</v>
      </c>
      <c r="L107" s="36" t="s">
        <v>709</v>
      </c>
    </row>
    <row r="108" spans="1:12" ht="31.5" customHeight="1">
      <c r="A108" s="37" t="s">
        <v>708</v>
      </c>
      <c r="B108" s="16"/>
      <c r="C108" s="17"/>
      <c r="D108" s="91" t="s">
        <v>495</v>
      </c>
      <c r="E108" s="3"/>
      <c r="F108" s="19" t="s">
        <v>43</v>
      </c>
      <c r="G108" s="89" t="s">
        <v>496</v>
      </c>
      <c r="H108" s="191" t="s">
        <v>131</v>
      </c>
      <c r="I108" s="186" t="s">
        <v>132</v>
      </c>
      <c r="J108" s="167" t="s">
        <v>133</v>
      </c>
      <c r="K108" s="218" t="s">
        <v>497</v>
      </c>
      <c r="L108" s="36" t="s">
        <v>709</v>
      </c>
    </row>
    <row r="110" spans="4:10" ht="14.25">
      <c r="D110" s="23" t="s">
        <v>13</v>
      </c>
      <c r="E110" s="24"/>
      <c r="F110" s="23"/>
      <c r="G110" s="23"/>
      <c r="H110" s="23"/>
      <c r="I110" s="1" t="s">
        <v>604</v>
      </c>
      <c r="J110" s="25"/>
    </row>
    <row r="111" spans="1:12" ht="14.25">
      <c r="A111" s="20"/>
      <c r="B111" s="20"/>
      <c r="C111" s="20"/>
      <c r="D111" s="18"/>
      <c r="E111" s="18"/>
      <c r="F111" s="23"/>
      <c r="G111" s="18"/>
      <c r="H111" s="18"/>
      <c r="I111" s="21"/>
      <c r="J111" s="21"/>
      <c r="K111" s="22"/>
      <c r="L111" s="18"/>
    </row>
    <row r="112" spans="1:12" ht="14.25">
      <c r="A112" s="20"/>
      <c r="B112" s="20"/>
      <c r="C112" s="20"/>
      <c r="D112" s="23" t="s">
        <v>14</v>
      </c>
      <c r="E112" s="24"/>
      <c r="F112" s="23"/>
      <c r="G112" s="23"/>
      <c r="H112" s="23"/>
      <c r="I112" s="1" t="s">
        <v>710</v>
      </c>
      <c r="J112" s="25"/>
      <c r="K112" s="26"/>
      <c r="L112" s="18"/>
    </row>
    <row r="113" spans="1:12" ht="14.25">
      <c r="A113" s="20"/>
      <c r="B113" s="20"/>
      <c r="C113" s="20"/>
      <c r="D113" s="23"/>
      <c r="E113" s="24"/>
      <c r="F113" s="27"/>
      <c r="G113" s="23"/>
      <c r="H113" s="23"/>
      <c r="I113" s="1"/>
      <c r="J113" s="23"/>
      <c r="K113" s="26"/>
      <c r="L113" s="18"/>
    </row>
    <row r="114" spans="1:12" ht="14.25">
      <c r="A114" s="20"/>
      <c r="B114" s="20"/>
      <c r="C114" s="20"/>
      <c r="D114" s="23" t="s">
        <v>15</v>
      </c>
      <c r="E114" s="24"/>
      <c r="F114" s="29"/>
      <c r="G114" s="27"/>
      <c r="H114" s="27"/>
      <c r="I114" s="1" t="s">
        <v>711</v>
      </c>
      <c r="J114" s="28"/>
      <c r="K114" s="26"/>
      <c r="L114" s="18"/>
    </row>
    <row r="115" spans="1:12" ht="14.25">
      <c r="A115" s="20"/>
      <c r="B115" s="20"/>
      <c r="C115" s="20"/>
      <c r="D115" s="29"/>
      <c r="E115" s="30"/>
      <c r="F115" s="27"/>
      <c r="G115" s="29"/>
      <c r="H115" s="29"/>
      <c r="I115" s="31"/>
      <c r="J115" s="31"/>
      <c r="K115" s="32"/>
      <c r="L115" s="18"/>
    </row>
    <row r="116" spans="1:12" ht="14.25">
      <c r="A116" s="20"/>
      <c r="B116" s="20"/>
      <c r="C116" s="20"/>
      <c r="D116" s="23" t="s">
        <v>16</v>
      </c>
      <c r="E116" s="24"/>
      <c r="F116" s="18"/>
      <c r="G116" s="27"/>
      <c r="H116" s="27"/>
      <c r="I116" s="28" t="s">
        <v>712</v>
      </c>
      <c r="J116" s="23"/>
      <c r="K116" s="26"/>
      <c r="L116" s="18"/>
    </row>
  </sheetData>
  <sheetProtection/>
  <protectedRanges>
    <protectedRange sqref="K64" name="Диапазон1_3_1_1_3_11_1_1_3_1_3_1_1_1_1_5_2_1"/>
    <protectedRange sqref="K31" name="Диапазон1_3_1_1_3_11_1_1_3_1_3_1_1_1_1_5"/>
    <protectedRange sqref="K37" name="Диапазон1_3_1_1_3_6_1_1"/>
    <protectedRange sqref="K44" name="Диапазон1_3_1_1_3_11_1_1_3_1_3_1_1_1_1_2"/>
    <protectedRange sqref="K69" name="Диапазон1_3_1_1_3_11_1_1_3_1_3_1_1_1_1_6_1"/>
    <protectedRange sqref="K74" name="Диапазон1_3_1_1_3_11_1_1_3_1_1_2_1_3_3"/>
    <protectedRange sqref="K96:K97" name="Диапазон1_3_1_1_3_11_1_1_3_1_3_1_1_1_1_2_2"/>
  </protectedRanges>
  <mergeCells count="4">
    <mergeCell ref="A1:L1"/>
    <mergeCell ref="A2:L2"/>
    <mergeCell ref="A3:L3"/>
    <mergeCell ref="A4:L4"/>
  </mergeCells>
  <printOptions/>
  <pageMargins left="0" right="0" top="0" bottom="0" header="0.31496062992125984" footer="0.31496062992125984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="75" zoomScaleNormal="50" zoomScaleSheetLayoutView="75" zoomScalePageLayoutView="0" workbookViewId="0" topLeftCell="A2">
      <selection activeCell="D10" sqref="D10:K13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6.25" customHeight="1">
      <c r="A2" s="335" t="s">
        <v>169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82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8.75" customHeight="1">
      <c r="A6" s="334" t="s">
        <v>572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</row>
    <row r="7" spans="1:23" s="38" customFormat="1" ht="12.75">
      <c r="A7" s="7" t="s">
        <v>168</v>
      </c>
      <c r="B7" s="42"/>
      <c r="C7" s="43"/>
      <c r="D7" s="43"/>
      <c r="E7" s="43"/>
      <c r="F7" s="43"/>
      <c r="G7" s="43"/>
      <c r="H7" s="43"/>
      <c r="I7" s="43"/>
      <c r="J7" s="43"/>
      <c r="K7" s="44"/>
      <c r="L7" s="45"/>
      <c r="V7" s="7" t="s">
        <v>170</v>
      </c>
      <c r="W7" s="7"/>
    </row>
    <row r="8" spans="1:26" s="47" customFormat="1" ht="19.5" customHeight="1">
      <c r="A8" s="331" t="s">
        <v>32</v>
      </c>
      <c r="B8" s="332" t="s">
        <v>3</v>
      </c>
      <c r="C8" s="329" t="s">
        <v>4</v>
      </c>
      <c r="D8" s="333" t="s">
        <v>19</v>
      </c>
      <c r="E8" s="333" t="s">
        <v>6</v>
      </c>
      <c r="F8" s="331" t="s">
        <v>7</v>
      </c>
      <c r="G8" s="333" t="s">
        <v>20</v>
      </c>
      <c r="H8" s="333" t="s">
        <v>6</v>
      </c>
      <c r="I8" s="333" t="s">
        <v>9</v>
      </c>
      <c r="J8" s="46"/>
      <c r="K8" s="333" t="s">
        <v>11</v>
      </c>
      <c r="L8" s="326" t="s">
        <v>21</v>
      </c>
      <c r="M8" s="326"/>
      <c r="N8" s="326"/>
      <c r="O8" s="326" t="s">
        <v>22</v>
      </c>
      <c r="P8" s="326"/>
      <c r="Q8" s="326"/>
      <c r="R8" s="326" t="s">
        <v>23</v>
      </c>
      <c r="S8" s="326"/>
      <c r="T8" s="326"/>
      <c r="U8" s="327" t="s">
        <v>24</v>
      </c>
      <c r="V8" s="329" t="s">
        <v>25</v>
      </c>
      <c r="W8" s="331" t="s">
        <v>26</v>
      </c>
      <c r="X8" s="332" t="s">
        <v>27</v>
      </c>
      <c r="Y8" s="323" t="s">
        <v>28</v>
      </c>
      <c r="Z8" s="323" t="s">
        <v>29</v>
      </c>
    </row>
    <row r="9" spans="1:26" s="47" customFormat="1" ht="39.75" customHeight="1">
      <c r="A9" s="331"/>
      <c r="B9" s="332"/>
      <c r="C9" s="330"/>
      <c r="D9" s="333"/>
      <c r="E9" s="333"/>
      <c r="F9" s="331"/>
      <c r="G9" s="333"/>
      <c r="H9" s="333"/>
      <c r="I9" s="333"/>
      <c r="J9" s="46"/>
      <c r="K9" s="333"/>
      <c r="L9" s="48" t="s">
        <v>30</v>
      </c>
      <c r="M9" s="49" t="s">
        <v>31</v>
      </c>
      <c r="N9" s="50" t="s">
        <v>32</v>
      </c>
      <c r="O9" s="48" t="s">
        <v>30</v>
      </c>
      <c r="P9" s="49" t="s">
        <v>31</v>
      </c>
      <c r="Q9" s="50" t="s">
        <v>32</v>
      </c>
      <c r="R9" s="48" t="s">
        <v>30</v>
      </c>
      <c r="S9" s="49" t="s">
        <v>31</v>
      </c>
      <c r="T9" s="50" t="s">
        <v>32</v>
      </c>
      <c r="U9" s="328"/>
      <c r="V9" s="330"/>
      <c r="W9" s="331"/>
      <c r="X9" s="332"/>
      <c r="Y9" s="323"/>
      <c r="Z9" s="323"/>
    </row>
    <row r="10" spans="1:26" s="39" customFormat="1" ht="33" customHeight="1">
      <c r="A10" s="51">
        <f>RANK(Y10,Y$10:Y$13,0)</f>
        <v>1</v>
      </c>
      <c r="B10" s="52"/>
      <c r="C10" s="87"/>
      <c r="D10" s="91" t="s">
        <v>414</v>
      </c>
      <c r="E10" s="3" t="s">
        <v>415</v>
      </c>
      <c r="F10" s="256" t="s">
        <v>43</v>
      </c>
      <c r="G10" s="89" t="s">
        <v>416</v>
      </c>
      <c r="H10" s="191" t="s">
        <v>417</v>
      </c>
      <c r="I10" s="167" t="s">
        <v>418</v>
      </c>
      <c r="J10" s="167" t="s">
        <v>372</v>
      </c>
      <c r="K10" s="168" t="s">
        <v>194</v>
      </c>
      <c r="L10" s="53">
        <v>211.5</v>
      </c>
      <c r="M10" s="54">
        <f>L10/3.1</f>
        <v>68.2258064516129</v>
      </c>
      <c r="N10" s="55">
        <f>RANK(M10,M$10:M$13,0)</f>
        <v>1</v>
      </c>
      <c r="O10" s="53">
        <v>208</v>
      </c>
      <c r="P10" s="54">
        <f>O10/3.1</f>
        <v>67.09677419354838</v>
      </c>
      <c r="Q10" s="55">
        <f>RANK(P10,P$10:P$13,0)</f>
        <v>1</v>
      </c>
      <c r="R10" s="53">
        <v>205</v>
      </c>
      <c r="S10" s="54">
        <f>R10/3.1</f>
        <v>66.12903225806451</v>
      </c>
      <c r="T10" s="55">
        <f>RANK(S10,S$10:S$13,0)</f>
        <v>1</v>
      </c>
      <c r="U10" s="55"/>
      <c r="V10" s="55"/>
      <c r="W10" s="53">
        <f>L10+O10+R10</f>
        <v>624.5</v>
      </c>
      <c r="X10" s="56"/>
      <c r="Y10" s="86">
        <f>ROUND(SUM(M10,P10,S10)/3,3)-IF($U10=1,2,IF($U10=2,3,0))</f>
        <v>67.151</v>
      </c>
      <c r="Z10" s="57" t="s">
        <v>116</v>
      </c>
    </row>
    <row r="11" spans="1:26" s="39" customFormat="1" ht="33" customHeight="1">
      <c r="A11" s="51">
        <f>RANK(Y11,Y$10:Y$13,0)</f>
        <v>2</v>
      </c>
      <c r="B11" s="52"/>
      <c r="C11" s="87"/>
      <c r="D11" s="91" t="s">
        <v>419</v>
      </c>
      <c r="E11" s="3"/>
      <c r="F11" s="19" t="s">
        <v>43</v>
      </c>
      <c r="G11" s="89" t="s">
        <v>420</v>
      </c>
      <c r="H11" s="192" t="s">
        <v>83</v>
      </c>
      <c r="I11" s="168" t="s">
        <v>84</v>
      </c>
      <c r="J11" s="167" t="s">
        <v>73</v>
      </c>
      <c r="K11" s="168" t="s">
        <v>44</v>
      </c>
      <c r="L11" s="53">
        <v>207</v>
      </c>
      <c r="M11" s="54">
        <f>L11/3.1</f>
        <v>66.77419354838709</v>
      </c>
      <c r="N11" s="55">
        <f>RANK(M11,M$10:M$13,0)</f>
        <v>2</v>
      </c>
      <c r="O11" s="53">
        <v>192</v>
      </c>
      <c r="P11" s="54">
        <f>O11/3.1</f>
        <v>61.93548387096774</v>
      </c>
      <c r="Q11" s="55">
        <f>RANK(P11,P$10:P$13,0)</f>
        <v>2</v>
      </c>
      <c r="R11" s="53">
        <v>202.5</v>
      </c>
      <c r="S11" s="54">
        <f>R11/3.1</f>
        <v>65.3225806451613</v>
      </c>
      <c r="T11" s="55">
        <f>RANK(S11,S$10:S$13,0)</f>
        <v>2</v>
      </c>
      <c r="U11" s="55"/>
      <c r="V11" s="55"/>
      <c r="W11" s="53">
        <f>L11+O11+R11</f>
        <v>601.5</v>
      </c>
      <c r="X11" s="56"/>
      <c r="Y11" s="86">
        <f>ROUND(SUM(M11,P11,S11)/3,3)-IF($U11=1,2,IF($U11=2,3,0))</f>
        <v>64.677</v>
      </c>
      <c r="Z11" s="57" t="s">
        <v>116</v>
      </c>
    </row>
    <row r="12" spans="1:26" s="39" customFormat="1" ht="33" customHeight="1">
      <c r="A12" s="51">
        <f>RANK(Y12,Y$10:Y$13,0)</f>
        <v>3</v>
      </c>
      <c r="B12" s="52"/>
      <c r="C12" s="87"/>
      <c r="D12" s="88" t="s">
        <v>408</v>
      </c>
      <c r="E12" s="3" t="s">
        <v>409</v>
      </c>
      <c r="F12" s="2" t="s">
        <v>43</v>
      </c>
      <c r="G12" s="89" t="s">
        <v>410</v>
      </c>
      <c r="H12" s="92" t="s">
        <v>411</v>
      </c>
      <c r="I12" s="93" t="s">
        <v>412</v>
      </c>
      <c r="J12" s="167" t="s">
        <v>274</v>
      </c>
      <c r="K12" s="168" t="s">
        <v>413</v>
      </c>
      <c r="L12" s="53">
        <v>197.5</v>
      </c>
      <c r="M12" s="54">
        <f>L12/3.1</f>
        <v>63.70967741935484</v>
      </c>
      <c r="N12" s="55">
        <f>RANK(M12,M$10:M$13,0)</f>
        <v>3</v>
      </c>
      <c r="O12" s="53">
        <v>188</v>
      </c>
      <c r="P12" s="54">
        <f>O12/3.1</f>
        <v>60.64516129032258</v>
      </c>
      <c r="Q12" s="55">
        <f>RANK(P12,P$10:P$13,0)</f>
        <v>3</v>
      </c>
      <c r="R12" s="53">
        <v>201</v>
      </c>
      <c r="S12" s="54">
        <f>R12/3.1</f>
        <v>64.83870967741936</v>
      </c>
      <c r="T12" s="55">
        <f>RANK(S12,S$10:S$13,0)</f>
        <v>3</v>
      </c>
      <c r="U12" s="55"/>
      <c r="V12" s="55"/>
      <c r="W12" s="53">
        <f>L12+O12+R12</f>
        <v>586.5</v>
      </c>
      <c r="X12" s="56"/>
      <c r="Y12" s="86">
        <f>ROUND(SUM(M12,P12,S12)/3,3)-IF($U12=1,2,IF($U12=2,3,0))</f>
        <v>63.065</v>
      </c>
      <c r="Z12" s="57" t="s">
        <v>116</v>
      </c>
    </row>
    <row r="13" spans="1:26" s="39" customFormat="1" ht="33" customHeight="1">
      <c r="A13" s="51">
        <f>RANK(Y13,Y$10:Y$13,0)</f>
        <v>4</v>
      </c>
      <c r="B13" s="52"/>
      <c r="C13" s="87"/>
      <c r="D13" s="91" t="s">
        <v>403</v>
      </c>
      <c r="E13" s="3" t="s">
        <v>404</v>
      </c>
      <c r="F13" s="19" t="s">
        <v>43</v>
      </c>
      <c r="G13" s="89" t="s">
        <v>405</v>
      </c>
      <c r="H13" s="192" t="s">
        <v>406</v>
      </c>
      <c r="I13" s="167" t="s">
        <v>407</v>
      </c>
      <c r="J13" s="167" t="s">
        <v>39</v>
      </c>
      <c r="K13" s="168" t="s">
        <v>65</v>
      </c>
      <c r="L13" s="53">
        <v>190</v>
      </c>
      <c r="M13" s="54">
        <f>L13/3.1</f>
        <v>61.29032258064516</v>
      </c>
      <c r="N13" s="55">
        <f>RANK(M13,M$10:M$13,0)</f>
        <v>4</v>
      </c>
      <c r="O13" s="53">
        <v>171</v>
      </c>
      <c r="P13" s="54">
        <f>O13/3.1</f>
        <v>55.16129032258064</v>
      </c>
      <c r="Q13" s="55">
        <f>RANK(P13,P$10:P$13,0)</f>
        <v>4</v>
      </c>
      <c r="R13" s="53">
        <v>184.5</v>
      </c>
      <c r="S13" s="54">
        <f>R13/3.1</f>
        <v>59.516129032258064</v>
      </c>
      <c r="T13" s="55">
        <f>RANK(S13,S$10:S$13,0)</f>
        <v>4</v>
      </c>
      <c r="U13" s="55"/>
      <c r="V13" s="55"/>
      <c r="W13" s="53">
        <f>L13+O13+R13</f>
        <v>545.5</v>
      </c>
      <c r="X13" s="56"/>
      <c r="Y13" s="86">
        <f>ROUND(SUM(M13,P13,S13)/3,3)-IF($U13=1,2,IF($U13=2,3,0))</f>
        <v>58.656</v>
      </c>
      <c r="Z13" s="57" t="s">
        <v>116</v>
      </c>
    </row>
    <row r="14" spans="1:26" s="39" customFormat="1" ht="33" customHeight="1">
      <c r="A14" s="106"/>
      <c r="B14" s="59"/>
      <c r="C14" s="107"/>
      <c r="D14" s="61"/>
      <c r="E14" s="62"/>
      <c r="F14" s="63"/>
      <c r="G14" s="140"/>
      <c r="H14" s="137"/>
      <c r="I14" s="138"/>
      <c r="J14" s="138"/>
      <c r="K14" s="138"/>
      <c r="L14" s="113"/>
      <c r="M14" s="114"/>
      <c r="N14" s="115"/>
      <c r="O14" s="113"/>
      <c r="P14" s="114"/>
      <c r="Q14" s="115"/>
      <c r="R14" s="113"/>
      <c r="S14" s="114"/>
      <c r="T14" s="115"/>
      <c r="U14" s="115"/>
      <c r="V14" s="115"/>
      <c r="W14" s="113"/>
      <c r="X14" s="116"/>
      <c r="Y14" s="69"/>
      <c r="Z14" s="117"/>
    </row>
    <row r="15" spans="1:25" ht="30" customHeight="1">
      <c r="A15" s="1"/>
      <c r="B15" s="1"/>
      <c r="C15" s="1"/>
      <c r="D15" s="1" t="s">
        <v>14</v>
      </c>
      <c r="E15" s="1"/>
      <c r="F15" s="1"/>
      <c r="G15" s="1"/>
      <c r="H15" s="1"/>
      <c r="I15" s="1" t="s">
        <v>197</v>
      </c>
      <c r="J15" s="1"/>
      <c r="K15" s="72"/>
      <c r="L15" s="73"/>
      <c r="M15" s="72"/>
      <c r="N15" s="1"/>
      <c r="O15" s="74"/>
      <c r="P15" s="75"/>
      <c r="Q15" s="1"/>
      <c r="R15" s="74"/>
      <c r="S15" s="75"/>
      <c r="T15" s="1"/>
      <c r="U15" s="1"/>
      <c r="V15" s="1"/>
      <c r="W15" s="1"/>
      <c r="X15" s="1"/>
      <c r="Y15" s="75"/>
    </row>
    <row r="16" spans="1:25" ht="30" customHeight="1">
      <c r="A16" s="1"/>
      <c r="B16" s="1"/>
      <c r="C16" s="1"/>
      <c r="D16" s="1" t="s">
        <v>15</v>
      </c>
      <c r="E16" s="1"/>
      <c r="F16" s="1"/>
      <c r="G16" s="1"/>
      <c r="H16" s="1"/>
      <c r="I16" s="1" t="s">
        <v>198</v>
      </c>
      <c r="J16" s="1"/>
      <c r="K16" s="72"/>
      <c r="L16" s="73"/>
      <c r="M16" s="76"/>
      <c r="O16" s="74"/>
      <c r="P16" s="75"/>
      <c r="Q16" s="1"/>
      <c r="R16" s="74"/>
      <c r="S16" s="75"/>
      <c r="T16" s="1"/>
      <c r="U16" s="1"/>
      <c r="V16" s="1"/>
      <c r="W16" s="1"/>
      <c r="X16" s="1"/>
      <c r="Y16" s="75"/>
    </row>
    <row r="17" spans="11:13" ht="12.75">
      <c r="K17" s="72"/>
      <c r="L17" s="73"/>
      <c r="M17" s="72"/>
    </row>
    <row r="18" spans="11:13" ht="12.75">
      <c r="K18" s="72"/>
      <c r="L18" s="73"/>
      <c r="M18" s="72"/>
    </row>
  </sheetData>
  <sheetProtection/>
  <protectedRanges>
    <protectedRange sqref="K12" name="Диапазон1_3_1_1_3_11_1_1_3_1_3_1_1_1_1_6_1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2:Z2"/>
    <mergeCell ref="A3:Z3"/>
    <mergeCell ref="A4:Z4"/>
    <mergeCell ref="A5:Z5"/>
    <mergeCell ref="A6:Z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75" zoomScaleNormal="50" zoomScaleSheetLayoutView="75" zoomScalePageLayoutView="0" workbookViewId="0" topLeftCell="A8">
      <selection activeCell="D10" sqref="D10:K20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9.25" customHeight="1">
      <c r="A2" s="335" t="s">
        <v>577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80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8.75" customHeight="1">
      <c r="A6" s="334" t="s">
        <v>572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</row>
    <row r="7" spans="1:23" s="38" customFormat="1" ht="12.75">
      <c r="A7" s="7" t="s">
        <v>168</v>
      </c>
      <c r="B7" s="42"/>
      <c r="C7" s="43"/>
      <c r="D7" s="43"/>
      <c r="E7" s="43"/>
      <c r="F7" s="43"/>
      <c r="G7" s="43"/>
      <c r="H7" s="43"/>
      <c r="I7" s="43"/>
      <c r="J7" s="43"/>
      <c r="K7" s="44"/>
      <c r="L7" s="45"/>
      <c r="V7" s="7" t="s">
        <v>170</v>
      </c>
      <c r="W7" s="7"/>
    </row>
    <row r="8" spans="1:26" s="47" customFormat="1" ht="19.5" customHeight="1">
      <c r="A8" s="331" t="s">
        <v>32</v>
      </c>
      <c r="B8" s="332" t="s">
        <v>3</v>
      </c>
      <c r="C8" s="329" t="s">
        <v>4</v>
      </c>
      <c r="D8" s="333" t="s">
        <v>19</v>
      </c>
      <c r="E8" s="333" t="s">
        <v>6</v>
      </c>
      <c r="F8" s="331" t="s">
        <v>7</v>
      </c>
      <c r="G8" s="333" t="s">
        <v>20</v>
      </c>
      <c r="H8" s="333" t="s">
        <v>6</v>
      </c>
      <c r="I8" s="333" t="s">
        <v>9</v>
      </c>
      <c r="J8" s="46"/>
      <c r="K8" s="333" t="s">
        <v>11</v>
      </c>
      <c r="L8" s="326" t="s">
        <v>21</v>
      </c>
      <c r="M8" s="326"/>
      <c r="N8" s="326"/>
      <c r="O8" s="326" t="s">
        <v>22</v>
      </c>
      <c r="P8" s="326"/>
      <c r="Q8" s="326"/>
      <c r="R8" s="326" t="s">
        <v>23</v>
      </c>
      <c r="S8" s="326"/>
      <c r="T8" s="326"/>
      <c r="U8" s="327" t="s">
        <v>24</v>
      </c>
      <c r="V8" s="329" t="s">
        <v>25</v>
      </c>
      <c r="W8" s="331" t="s">
        <v>26</v>
      </c>
      <c r="X8" s="332" t="s">
        <v>27</v>
      </c>
      <c r="Y8" s="323" t="s">
        <v>28</v>
      </c>
      <c r="Z8" s="323" t="s">
        <v>29</v>
      </c>
    </row>
    <row r="9" spans="1:26" s="47" customFormat="1" ht="39.75" customHeight="1">
      <c r="A9" s="331"/>
      <c r="B9" s="332"/>
      <c r="C9" s="330"/>
      <c r="D9" s="333"/>
      <c r="E9" s="333"/>
      <c r="F9" s="331"/>
      <c r="G9" s="333"/>
      <c r="H9" s="333"/>
      <c r="I9" s="333"/>
      <c r="J9" s="46"/>
      <c r="K9" s="333"/>
      <c r="L9" s="48" t="s">
        <v>30</v>
      </c>
      <c r="M9" s="49" t="s">
        <v>31</v>
      </c>
      <c r="N9" s="50" t="s">
        <v>32</v>
      </c>
      <c r="O9" s="48" t="s">
        <v>30</v>
      </c>
      <c r="P9" s="49" t="s">
        <v>31</v>
      </c>
      <c r="Q9" s="50" t="s">
        <v>32</v>
      </c>
      <c r="R9" s="48" t="s">
        <v>30</v>
      </c>
      <c r="S9" s="49" t="s">
        <v>31</v>
      </c>
      <c r="T9" s="50" t="s">
        <v>32</v>
      </c>
      <c r="U9" s="328"/>
      <c r="V9" s="330"/>
      <c r="W9" s="331"/>
      <c r="X9" s="332"/>
      <c r="Y9" s="323"/>
      <c r="Z9" s="323"/>
    </row>
    <row r="10" spans="1:26" s="39" customFormat="1" ht="33" customHeight="1">
      <c r="A10" s="51">
        <f aca="true" t="shared" si="0" ref="A10:A20">RANK(Y10,Y$10:Y$20,0)</f>
        <v>1</v>
      </c>
      <c r="B10" s="52"/>
      <c r="C10" s="87"/>
      <c r="D10" s="214" t="s">
        <v>224</v>
      </c>
      <c r="E10" s="3" t="s">
        <v>225</v>
      </c>
      <c r="F10" s="4" t="s">
        <v>33</v>
      </c>
      <c r="G10" s="216" t="s">
        <v>437</v>
      </c>
      <c r="H10" s="229" t="s">
        <v>438</v>
      </c>
      <c r="I10" s="217" t="s">
        <v>227</v>
      </c>
      <c r="J10" s="217" t="s">
        <v>78</v>
      </c>
      <c r="K10" s="90" t="s">
        <v>228</v>
      </c>
      <c r="L10" s="53">
        <v>250</v>
      </c>
      <c r="M10" s="54">
        <f aca="true" t="shared" si="1" ref="M10:M20">L10/3.8</f>
        <v>65.78947368421053</v>
      </c>
      <c r="N10" s="55">
        <f aca="true" t="shared" si="2" ref="N10:N20">RANK(M10,M$10:M$20,0)</f>
        <v>1</v>
      </c>
      <c r="O10" s="53">
        <v>252</v>
      </c>
      <c r="P10" s="54">
        <f aca="true" t="shared" si="3" ref="P10:P20">O10/3.8</f>
        <v>66.31578947368422</v>
      </c>
      <c r="Q10" s="55">
        <f aca="true" t="shared" si="4" ref="Q10:Q20">RANK(P10,P$10:P$20,0)</f>
        <v>1</v>
      </c>
      <c r="R10" s="53">
        <v>253.5</v>
      </c>
      <c r="S10" s="54">
        <f aca="true" t="shared" si="5" ref="S10:S20">R10/3.8</f>
        <v>66.71052631578948</v>
      </c>
      <c r="T10" s="55">
        <f aca="true" t="shared" si="6" ref="T10:T20">RANK(S10,S$10:S$20,0)</f>
        <v>1</v>
      </c>
      <c r="U10" s="55"/>
      <c r="V10" s="55"/>
      <c r="W10" s="53">
        <f aca="true" t="shared" si="7" ref="W10:W20">L10+O10+R10</f>
        <v>755.5</v>
      </c>
      <c r="X10" s="56"/>
      <c r="Y10" s="86">
        <f aca="true" t="shared" si="8" ref="Y10:Y20">ROUND(SUM(M10,P10,S10)/3,3)-IF($U10=1,2,IF($U10=2,3,0))</f>
        <v>66.272</v>
      </c>
      <c r="Z10" s="57" t="s">
        <v>33</v>
      </c>
    </row>
    <row r="11" spans="1:26" s="39" customFormat="1" ht="33" customHeight="1">
      <c r="A11" s="51">
        <f t="shared" si="0"/>
        <v>2</v>
      </c>
      <c r="B11" s="52"/>
      <c r="C11" s="87"/>
      <c r="D11" s="88" t="s">
        <v>422</v>
      </c>
      <c r="E11" s="3" t="s">
        <v>423</v>
      </c>
      <c r="F11" s="4" t="s">
        <v>33</v>
      </c>
      <c r="G11" s="216" t="s">
        <v>456</v>
      </c>
      <c r="H11" s="229" t="s">
        <v>457</v>
      </c>
      <c r="I11" s="271" t="s">
        <v>426</v>
      </c>
      <c r="J11" s="93" t="s">
        <v>39</v>
      </c>
      <c r="K11" s="90" t="s">
        <v>427</v>
      </c>
      <c r="L11" s="53">
        <v>247</v>
      </c>
      <c r="M11" s="54">
        <f t="shared" si="1"/>
        <v>65</v>
      </c>
      <c r="N11" s="55">
        <f t="shared" si="2"/>
        <v>2</v>
      </c>
      <c r="O11" s="53">
        <v>243</v>
      </c>
      <c r="P11" s="54">
        <f t="shared" si="3"/>
        <v>63.94736842105264</v>
      </c>
      <c r="Q11" s="55">
        <f t="shared" si="4"/>
        <v>4</v>
      </c>
      <c r="R11" s="53">
        <v>250</v>
      </c>
      <c r="S11" s="54">
        <f t="shared" si="5"/>
        <v>65.78947368421053</v>
      </c>
      <c r="T11" s="55">
        <f t="shared" si="6"/>
        <v>2</v>
      </c>
      <c r="U11" s="55"/>
      <c r="V11" s="55"/>
      <c r="W11" s="53">
        <f t="shared" si="7"/>
        <v>740</v>
      </c>
      <c r="X11" s="56"/>
      <c r="Y11" s="86">
        <f t="shared" si="8"/>
        <v>64.912</v>
      </c>
      <c r="Z11" s="57">
        <v>1</v>
      </c>
    </row>
    <row r="12" spans="1:26" s="39" customFormat="1" ht="33" customHeight="1">
      <c r="A12" s="51">
        <f t="shared" si="0"/>
        <v>3</v>
      </c>
      <c r="B12" s="52"/>
      <c r="C12" s="87"/>
      <c r="D12" s="91" t="s">
        <v>433</v>
      </c>
      <c r="E12" s="3" t="s">
        <v>434</v>
      </c>
      <c r="F12" s="19" t="s">
        <v>79</v>
      </c>
      <c r="G12" s="89" t="s">
        <v>567</v>
      </c>
      <c r="H12" s="166" t="s">
        <v>568</v>
      </c>
      <c r="I12" s="93" t="s">
        <v>461</v>
      </c>
      <c r="J12" s="167" t="s">
        <v>39</v>
      </c>
      <c r="K12" s="90" t="s">
        <v>68</v>
      </c>
      <c r="L12" s="53">
        <v>244.5</v>
      </c>
      <c r="M12" s="54">
        <f t="shared" si="1"/>
        <v>64.3421052631579</v>
      </c>
      <c r="N12" s="55">
        <f t="shared" si="2"/>
        <v>3</v>
      </c>
      <c r="O12" s="53">
        <v>250.5</v>
      </c>
      <c r="P12" s="54">
        <f t="shared" si="3"/>
        <v>65.92105263157895</v>
      </c>
      <c r="Q12" s="55">
        <f t="shared" si="4"/>
        <v>2</v>
      </c>
      <c r="R12" s="53">
        <v>244.5</v>
      </c>
      <c r="S12" s="54">
        <f t="shared" si="5"/>
        <v>64.3421052631579</v>
      </c>
      <c r="T12" s="55">
        <f t="shared" si="6"/>
        <v>4</v>
      </c>
      <c r="U12" s="55"/>
      <c r="V12" s="55"/>
      <c r="W12" s="53">
        <f t="shared" si="7"/>
        <v>739.5</v>
      </c>
      <c r="X12" s="56"/>
      <c r="Y12" s="86">
        <f t="shared" si="8"/>
        <v>64.868</v>
      </c>
      <c r="Z12" s="57">
        <v>1</v>
      </c>
    </row>
    <row r="13" spans="1:26" s="39" customFormat="1" ht="33" customHeight="1">
      <c r="A13" s="51">
        <f t="shared" si="0"/>
        <v>4</v>
      </c>
      <c r="B13" s="52"/>
      <c r="C13" s="87"/>
      <c r="D13" s="88" t="s">
        <v>428</v>
      </c>
      <c r="E13" s="3" t="s">
        <v>429</v>
      </c>
      <c r="F13" s="209" t="s">
        <v>43</v>
      </c>
      <c r="G13" s="89" t="s">
        <v>430</v>
      </c>
      <c r="H13" s="97" t="s">
        <v>431</v>
      </c>
      <c r="I13" s="93" t="s">
        <v>432</v>
      </c>
      <c r="J13" s="93" t="s">
        <v>432</v>
      </c>
      <c r="K13" s="90" t="s">
        <v>234</v>
      </c>
      <c r="L13" s="53">
        <v>238.5</v>
      </c>
      <c r="M13" s="54">
        <f t="shared" si="1"/>
        <v>62.76315789473684</v>
      </c>
      <c r="N13" s="55">
        <f t="shared" si="2"/>
        <v>8</v>
      </c>
      <c r="O13" s="53">
        <v>241</v>
      </c>
      <c r="P13" s="54">
        <f t="shared" si="3"/>
        <v>63.42105263157895</v>
      </c>
      <c r="Q13" s="55">
        <f t="shared" si="4"/>
        <v>6</v>
      </c>
      <c r="R13" s="53">
        <v>243.5</v>
      </c>
      <c r="S13" s="54">
        <f t="shared" si="5"/>
        <v>64.07894736842105</v>
      </c>
      <c r="T13" s="55">
        <f t="shared" si="6"/>
        <v>5</v>
      </c>
      <c r="U13" s="55"/>
      <c r="V13" s="55"/>
      <c r="W13" s="53">
        <f t="shared" si="7"/>
        <v>723</v>
      </c>
      <c r="X13" s="56"/>
      <c r="Y13" s="86">
        <f t="shared" si="8"/>
        <v>63.421</v>
      </c>
      <c r="Z13" s="57">
        <v>2</v>
      </c>
    </row>
    <row r="14" spans="1:26" s="39" customFormat="1" ht="33" customHeight="1">
      <c r="A14" s="51">
        <f t="shared" si="0"/>
        <v>5</v>
      </c>
      <c r="B14" s="52"/>
      <c r="C14" s="87"/>
      <c r="D14" s="91" t="s">
        <v>433</v>
      </c>
      <c r="E14" s="3" t="s">
        <v>434</v>
      </c>
      <c r="F14" s="19" t="s">
        <v>79</v>
      </c>
      <c r="G14" s="89" t="s">
        <v>435</v>
      </c>
      <c r="H14" s="166" t="s">
        <v>436</v>
      </c>
      <c r="I14" s="171" t="s">
        <v>92</v>
      </c>
      <c r="J14" s="167" t="s">
        <v>39</v>
      </c>
      <c r="K14" s="90" t="s">
        <v>68</v>
      </c>
      <c r="L14" s="53">
        <v>241.5</v>
      </c>
      <c r="M14" s="54">
        <f t="shared" si="1"/>
        <v>63.55263157894737</v>
      </c>
      <c r="N14" s="55">
        <f t="shared" si="2"/>
        <v>6</v>
      </c>
      <c r="O14" s="53">
        <v>243</v>
      </c>
      <c r="P14" s="54">
        <f t="shared" si="3"/>
        <v>63.94736842105264</v>
      </c>
      <c r="Q14" s="55">
        <f t="shared" si="4"/>
        <v>4</v>
      </c>
      <c r="R14" s="53">
        <v>237</v>
      </c>
      <c r="S14" s="54">
        <f t="shared" si="5"/>
        <v>62.36842105263158</v>
      </c>
      <c r="T14" s="55">
        <f t="shared" si="6"/>
        <v>8</v>
      </c>
      <c r="U14" s="55"/>
      <c r="V14" s="55"/>
      <c r="W14" s="53">
        <f t="shared" si="7"/>
        <v>721.5</v>
      </c>
      <c r="X14" s="56"/>
      <c r="Y14" s="86">
        <f t="shared" si="8"/>
        <v>63.289</v>
      </c>
      <c r="Z14" s="57">
        <v>2</v>
      </c>
    </row>
    <row r="15" spans="1:26" s="39" customFormat="1" ht="33" customHeight="1">
      <c r="A15" s="51">
        <f t="shared" si="0"/>
        <v>6</v>
      </c>
      <c r="B15" s="52"/>
      <c r="C15" s="87"/>
      <c r="D15" s="88" t="s">
        <v>450</v>
      </c>
      <c r="E15" s="3" t="s">
        <v>451</v>
      </c>
      <c r="F15" s="2" t="s">
        <v>43</v>
      </c>
      <c r="G15" s="96" t="s">
        <v>452</v>
      </c>
      <c r="H15" s="169" t="s">
        <v>453</v>
      </c>
      <c r="I15" s="171" t="s">
        <v>454</v>
      </c>
      <c r="J15" s="171" t="s">
        <v>39</v>
      </c>
      <c r="K15" s="90" t="s">
        <v>228</v>
      </c>
      <c r="L15" s="53">
        <v>244.5</v>
      </c>
      <c r="M15" s="54">
        <f t="shared" si="1"/>
        <v>64.3421052631579</v>
      </c>
      <c r="N15" s="55">
        <f t="shared" si="2"/>
        <v>3</v>
      </c>
      <c r="O15" s="53">
        <v>241</v>
      </c>
      <c r="P15" s="54">
        <f t="shared" si="3"/>
        <v>63.42105263157895</v>
      </c>
      <c r="Q15" s="55">
        <f t="shared" si="4"/>
        <v>6</v>
      </c>
      <c r="R15" s="53">
        <v>235.5</v>
      </c>
      <c r="S15" s="54">
        <f t="shared" si="5"/>
        <v>61.97368421052632</v>
      </c>
      <c r="T15" s="55">
        <f t="shared" si="6"/>
        <v>10</v>
      </c>
      <c r="U15" s="55"/>
      <c r="V15" s="55"/>
      <c r="W15" s="53">
        <f t="shared" si="7"/>
        <v>721</v>
      </c>
      <c r="X15" s="56"/>
      <c r="Y15" s="86">
        <f t="shared" si="8"/>
        <v>63.246</v>
      </c>
      <c r="Z15" s="57">
        <v>2</v>
      </c>
    </row>
    <row r="16" spans="1:26" s="39" customFormat="1" ht="33" customHeight="1">
      <c r="A16" s="51">
        <f t="shared" si="0"/>
        <v>7</v>
      </c>
      <c r="B16" s="52"/>
      <c r="C16" s="87"/>
      <c r="D16" s="91" t="s">
        <v>428</v>
      </c>
      <c r="E16" s="3" t="s">
        <v>429</v>
      </c>
      <c r="F16" s="209" t="s">
        <v>43</v>
      </c>
      <c r="G16" s="89" t="s">
        <v>458</v>
      </c>
      <c r="H16" s="97" t="s">
        <v>459</v>
      </c>
      <c r="I16" s="167" t="s">
        <v>460</v>
      </c>
      <c r="J16" s="93" t="s">
        <v>432</v>
      </c>
      <c r="K16" s="90" t="s">
        <v>234</v>
      </c>
      <c r="L16" s="53">
        <v>231</v>
      </c>
      <c r="M16" s="54">
        <f t="shared" si="1"/>
        <v>60.78947368421053</v>
      </c>
      <c r="N16" s="55">
        <f t="shared" si="2"/>
        <v>10</v>
      </c>
      <c r="O16" s="53">
        <v>246</v>
      </c>
      <c r="P16" s="54">
        <f t="shared" si="3"/>
        <v>64.73684210526316</v>
      </c>
      <c r="Q16" s="55">
        <f t="shared" si="4"/>
        <v>3</v>
      </c>
      <c r="R16" s="53">
        <v>242</v>
      </c>
      <c r="S16" s="54">
        <f t="shared" si="5"/>
        <v>63.684210526315795</v>
      </c>
      <c r="T16" s="55">
        <f t="shared" si="6"/>
        <v>6</v>
      </c>
      <c r="U16" s="55"/>
      <c r="V16" s="55"/>
      <c r="W16" s="53">
        <f t="shared" si="7"/>
        <v>719</v>
      </c>
      <c r="X16" s="56"/>
      <c r="Y16" s="86">
        <f t="shared" si="8"/>
        <v>63.07</v>
      </c>
      <c r="Z16" s="57">
        <v>2</v>
      </c>
    </row>
    <row r="17" spans="1:26" s="39" customFormat="1" ht="33" customHeight="1">
      <c r="A17" s="51">
        <f t="shared" si="0"/>
        <v>8</v>
      </c>
      <c r="B17" s="52"/>
      <c r="C17" s="87"/>
      <c r="D17" s="91" t="s">
        <v>258</v>
      </c>
      <c r="E17" s="3" t="s">
        <v>120</v>
      </c>
      <c r="F17" s="19">
        <v>1</v>
      </c>
      <c r="G17" s="89" t="s">
        <v>455</v>
      </c>
      <c r="H17" s="185" t="s">
        <v>121</v>
      </c>
      <c r="I17" s="167" t="s">
        <v>261</v>
      </c>
      <c r="J17" s="167" t="s">
        <v>138</v>
      </c>
      <c r="K17" s="90" t="s">
        <v>139</v>
      </c>
      <c r="L17" s="53">
        <v>238</v>
      </c>
      <c r="M17" s="54">
        <f t="shared" si="1"/>
        <v>62.631578947368425</v>
      </c>
      <c r="N17" s="55">
        <f t="shared" si="2"/>
        <v>9</v>
      </c>
      <c r="O17" s="53">
        <v>234.5</v>
      </c>
      <c r="P17" s="54">
        <f t="shared" si="3"/>
        <v>61.71052631578948</v>
      </c>
      <c r="Q17" s="55">
        <f t="shared" si="4"/>
        <v>9</v>
      </c>
      <c r="R17" s="53">
        <v>245</v>
      </c>
      <c r="S17" s="54">
        <f t="shared" si="5"/>
        <v>64.47368421052632</v>
      </c>
      <c r="T17" s="55">
        <f t="shared" si="6"/>
        <v>3</v>
      </c>
      <c r="U17" s="55"/>
      <c r="V17" s="55"/>
      <c r="W17" s="53">
        <f t="shared" si="7"/>
        <v>717.5</v>
      </c>
      <c r="X17" s="56"/>
      <c r="Y17" s="86">
        <f t="shared" si="8"/>
        <v>62.939</v>
      </c>
      <c r="Z17" s="57">
        <v>2</v>
      </c>
    </row>
    <row r="18" spans="1:26" s="39" customFormat="1" ht="33" customHeight="1">
      <c r="A18" s="51">
        <f t="shared" si="0"/>
        <v>9</v>
      </c>
      <c r="B18" s="52"/>
      <c r="C18" s="87"/>
      <c r="D18" s="91" t="s">
        <v>445</v>
      </c>
      <c r="E18" s="3" t="s">
        <v>446</v>
      </c>
      <c r="F18" s="19">
        <v>1</v>
      </c>
      <c r="G18" s="89" t="s">
        <v>447</v>
      </c>
      <c r="H18" s="191" t="s">
        <v>448</v>
      </c>
      <c r="I18" s="93" t="s">
        <v>449</v>
      </c>
      <c r="J18" s="93" t="s">
        <v>46</v>
      </c>
      <c r="K18" s="90" t="s">
        <v>81</v>
      </c>
      <c r="L18" s="53">
        <v>242</v>
      </c>
      <c r="M18" s="54">
        <f t="shared" si="1"/>
        <v>63.684210526315795</v>
      </c>
      <c r="N18" s="55">
        <f t="shared" si="2"/>
        <v>5</v>
      </c>
      <c r="O18" s="53">
        <v>235</v>
      </c>
      <c r="P18" s="54">
        <f t="shared" si="3"/>
        <v>61.8421052631579</v>
      </c>
      <c r="Q18" s="55">
        <f t="shared" si="4"/>
        <v>8</v>
      </c>
      <c r="R18" s="53">
        <v>236</v>
      </c>
      <c r="S18" s="54">
        <f t="shared" si="5"/>
        <v>62.10526315789474</v>
      </c>
      <c r="T18" s="55">
        <f t="shared" si="6"/>
        <v>9</v>
      </c>
      <c r="U18" s="55"/>
      <c r="V18" s="55">
        <v>1</v>
      </c>
      <c r="W18" s="53">
        <f t="shared" si="7"/>
        <v>713</v>
      </c>
      <c r="X18" s="56"/>
      <c r="Y18" s="86">
        <f t="shared" si="8"/>
        <v>62.544</v>
      </c>
      <c r="Z18" s="57">
        <v>2</v>
      </c>
    </row>
    <row r="19" spans="1:26" s="39" customFormat="1" ht="33" customHeight="1">
      <c r="A19" s="101">
        <f t="shared" si="0"/>
        <v>10</v>
      </c>
      <c r="B19" s="102"/>
      <c r="C19" s="95"/>
      <c r="D19" s="161" t="s">
        <v>422</v>
      </c>
      <c r="E19" s="35" t="s">
        <v>423</v>
      </c>
      <c r="F19" s="290" t="s">
        <v>33</v>
      </c>
      <c r="G19" s="162" t="s">
        <v>424</v>
      </c>
      <c r="H19" s="94" t="s">
        <v>425</v>
      </c>
      <c r="I19" s="177" t="s">
        <v>426</v>
      </c>
      <c r="J19" s="265" t="s">
        <v>39</v>
      </c>
      <c r="K19" s="90" t="s">
        <v>427</v>
      </c>
      <c r="L19" s="103">
        <v>239</v>
      </c>
      <c r="M19" s="54">
        <f t="shared" si="1"/>
        <v>62.89473684210527</v>
      </c>
      <c r="N19" s="104">
        <f t="shared" si="2"/>
        <v>7</v>
      </c>
      <c r="O19" s="103">
        <v>226.5</v>
      </c>
      <c r="P19" s="54">
        <f t="shared" si="3"/>
        <v>59.60526315789474</v>
      </c>
      <c r="Q19" s="104">
        <f t="shared" si="4"/>
        <v>11</v>
      </c>
      <c r="R19" s="103">
        <v>240</v>
      </c>
      <c r="S19" s="54">
        <f t="shared" si="5"/>
        <v>63.15789473684211</v>
      </c>
      <c r="T19" s="104">
        <f t="shared" si="6"/>
        <v>7</v>
      </c>
      <c r="U19" s="104"/>
      <c r="V19" s="104"/>
      <c r="W19" s="53">
        <f t="shared" si="7"/>
        <v>705.5</v>
      </c>
      <c r="X19" s="105"/>
      <c r="Y19" s="86">
        <f t="shared" si="8"/>
        <v>61.886</v>
      </c>
      <c r="Z19" s="57">
        <v>3</v>
      </c>
    </row>
    <row r="20" spans="1:26" s="39" customFormat="1" ht="33" customHeight="1">
      <c r="A20" s="51">
        <f t="shared" si="0"/>
        <v>11</v>
      </c>
      <c r="B20" s="52"/>
      <c r="C20" s="87"/>
      <c r="D20" s="161" t="s">
        <v>439</v>
      </c>
      <c r="E20" s="35" t="s">
        <v>440</v>
      </c>
      <c r="F20" s="291" t="s">
        <v>43</v>
      </c>
      <c r="G20" s="89" t="s">
        <v>441</v>
      </c>
      <c r="H20" s="92" t="s">
        <v>442</v>
      </c>
      <c r="I20" s="167" t="s">
        <v>443</v>
      </c>
      <c r="J20" s="167" t="s">
        <v>444</v>
      </c>
      <c r="K20" s="90" t="s">
        <v>574</v>
      </c>
      <c r="L20" s="53">
        <v>231</v>
      </c>
      <c r="M20" s="54">
        <f t="shared" si="1"/>
        <v>60.78947368421053</v>
      </c>
      <c r="N20" s="55">
        <f t="shared" si="2"/>
        <v>10</v>
      </c>
      <c r="O20" s="53">
        <v>229</v>
      </c>
      <c r="P20" s="54">
        <f t="shared" si="3"/>
        <v>60.26315789473684</v>
      </c>
      <c r="Q20" s="55">
        <f t="shared" si="4"/>
        <v>10</v>
      </c>
      <c r="R20" s="53">
        <v>226</v>
      </c>
      <c r="S20" s="54">
        <f t="shared" si="5"/>
        <v>59.473684210526315</v>
      </c>
      <c r="T20" s="55">
        <f t="shared" si="6"/>
        <v>11</v>
      </c>
      <c r="U20" s="55">
        <v>1</v>
      </c>
      <c r="V20" s="55"/>
      <c r="W20" s="53">
        <f t="shared" si="7"/>
        <v>686</v>
      </c>
      <c r="X20" s="56"/>
      <c r="Y20" s="86">
        <f t="shared" si="8"/>
        <v>58.175</v>
      </c>
      <c r="Z20" s="57" t="s">
        <v>385</v>
      </c>
    </row>
    <row r="21" spans="1:26" s="39" customFormat="1" ht="33" customHeight="1">
      <c r="A21" s="106"/>
      <c r="B21" s="59"/>
      <c r="C21" s="107"/>
      <c r="D21" s="108"/>
      <c r="E21" s="62"/>
      <c r="F21" s="109"/>
      <c r="G21" s="110"/>
      <c r="H21" s="137"/>
      <c r="I21" s="138"/>
      <c r="J21" s="138"/>
      <c r="K21" s="138"/>
      <c r="L21" s="113"/>
      <c r="M21" s="114"/>
      <c r="N21" s="115"/>
      <c r="O21" s="113"/>
      <c r="P21" s="114"/>
      <c r="Q21" s="115"/>
      <c r="R21" s="113"/>
      <c r="S21" s="114"/>
      <c r="T21" s="115"/>
      <c r="U21" s="115"/>
      <c r="V21" s="115"/>
      <c r="W21" s="113"/>
      <c r="X21" s="116"/>
      <c r="Y21" s="69"/>
      <c r="Z21" s="117"/>
    </row>
    <row r="22" spans="1:25" ht="30" customHeight="1">
      <c r="A22" s="1"/>
      <c r="B22" s="1"/>
      <c r="C22" s="1"/>
      <c r="D22" s="1" t="s">
        <v>14</v>
      </c>
      <c r="E22" s="1"/>
      <c r="F22" s="1"/>
      <c r="G22" s="1"/>
      <c r="H22" s="1"/>
      <c r="I22" s="1" t="s">
        <v>197</v>
      </c>
      <c r="J22" s="1"/>
      <c r="K22" s="72"/>
      <c r="L22" s="73"/>
      <c r="M22" s="72"/>
      <c r="N22" s="1"/>
      <c r="O22" s="74"/>
      <c r="P22" s="75"/>
      <c r="Q22" s="1"/>
      <c r="R22" s="74"/>
      <c r="S22" s="75"/>
      <c r="T22" s="1"/>
      <c r="U22" s="1"/>
      <c r="V22" s="1"/>
      <c r="W22" s="1"/>
      <c r="X22" s="1"/>
      <c r="Y22" s="75"/>
    </row>
    <row r="23" spans="1:25" ht="30" customHeight="1">
      <c r="A23" s="1"/>
      <c r="B23" s="1"/>
      <c r="C23" s="1"/>
      <c r="D23" s="1" t="s">
        <v>15</v>
      </c>
      <c r="E23" s="1"/>
      <c r="F23" s="1"/>
      <c r="G23" s="1"/>
      <c r="H23" s="1"/>
      <c r="I23" s="1" t="s">
        <v>198</v>
      </c>
      <c r="J23" s="1"/>
      <c r="K23" s="72"/>
      <c r="L23" s="73"/>
      <c r="M23" s="76"/>
      <c r="O23" s="74"/>
      <c r="P23" s="75"/>
      <c r="Q23" s="1"/>
      <c r="R23" s="74"/>
      <c r="S23" s="75"/>
      <c r="T23" s="1"/>
      <c r="U23" s="1"/>
      <c r="V23" s="1"/>
      <c r="W23" s="1"/>
      <c r="X23" s="1"/>
      <c r="Y23" s="75"/>
    </row>
    <row r="24" spans="11:13" ht="12.75">
      <c r="K24" s="72"/>
      <c r="L24" s="73"/>
      <c r="M24" s="72"/>
    </row>
    <row r="25" spans="11:13" ht="12.75">
      <c r="K25" s="72"/>
      <c r="L25" s="73"/>
      <c r="M25" s="72"/>
    </row>
  </sheetData>
  <sheetProtection/>
  <protectedRanges>
    <protectedRange sqref="K13" name="Диапазон1_3_1_1_3_11_1_1_3_1_1_2_1_3_3"/>
  </protectedRanges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6"/>
  <sheetViews>
    <sheetView view="pageBreakPreview" zoomScale="75" zoomScaleNormal="50" zoomScaleSheetLayoutView="75" zoomScalePageLayoutView="0" workbookViewId="0" topLeftCell="A2">
      <selection activeCell="D10" sqref="D10:K11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64.5" customHeight="1">
      <c r="A2" s="335" t="s">
        <v>577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117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8.75" customHeight="1">
      <c r="A6" s="338" t="s">
        <v>578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</row>
    <row r="7" spans="1:23" s="38" customFormat="1" ht="12.75">
      <c r="A7" s="7" t="s">
        <v>168</v>
      </c>
      <c r="B7" s="42"/>
      <c r="C7" s="43"/>
      <c r="D7" s="43"/>
      <c r="E7" s="43"/>
      <c r="F7" s="43"/>
      <c r="G7" s="43"/>
      <c r="H7" s="43"/>
      <c r="I7" s="43"/>
      <c r="J7" s="43"/>
      <c r="K7" s="44"/>
      <c r="L7" s="45"/>
      <c r="V7" s="7" t="s">
        <v>170</v>
      </c>
      <c r="W7" s="7"/>
    </row>
    <row r="8" spans="1:26" s="47" customFormat="1" ht="19.5" customHeight="1">
      <c r="A8" s="331" t="s">
        <v>32</v>
      </c>
      <c r="B8" s="332" t="s">
        <v>3</v>
      </c>
      <c r="C8" s="329" t="s">
        <v>4</v>
      </c>
      <c r="D8" s="333" t="s">
        <v>19</v>
      </c>
      <c r="E8" s="333" t="s">
        <v>6</v>
      </c>
      <c r="F8" s="331" t="s">
        <v>7</v>
      </c>
      <c r="G8" s="333" t="s">
        <v>20</v>
      </c>
      <c r="H8" s="333" t="s">
        <v>6</v>
      </c>
      <c r="I8" s="333" t="s">
        <v>9</v>
      </c>
      <c r="J8" s="46"/>
      <c r="K8" s="333" t="s">
        <v>11</v>
      </c>
      <c r="L8" s="326" t="s">
        <v>21</v>
      </c>
      <c r="M8" s="326"/>
      <c r="N8" s="326"/>
      <c r="O8" s="326" t="s">
        <v>22</v>
      </c>
      <c r="P8" s="326"/>
      <c r="Q8" s="326"/>
      <c r="R8" s="326" t="s">
        <v>23</v>
      </c>
      <c r="S8" s="326"/>
      <c r="T8" s="326"/>
      <c r="U8" s="327" t="s">
        <v>24</v>
      </c>
      <c r="V8" s="329" t="s">
        <v>25</v>
      </c>
      <c r="W8" s="331" t="s">
        <v>26</v>
      </c>
      <c r="X8" s="332" t="s">
        <v>27</v>
      </c>
      <c r="Y8" s="323" t="s">
        <v>28</v>
      </c>
      <c r="Z8" s="323" t="s">
        <v>29</v>
      </c>
    </row>
    <row r="9" spans="1:26" s="47" customFormat="1" ht="39.75" customHeight="1">
      <c r="A9" s="331"/>
      <c r="B9" s="332"/>
      <c r="C9" s="330"/>
      <c r="D9" s="333"/>
      <c r="E9" s="333"/>
      <c r="F9" s="331"/>
      <c r="G9" s="333"/>
      <c r="H9" s="333"/>
      <c r="I9" s="333"/>
      <c r="J9" s="46"/>
      <c r="K9" s="333"/>
      <c r="L9" s="48" t="s">
        <v>30</v>
      </c>
      <c r="M9" s="49" t="s">
        <v>31</v>
      </c>
      <c r="N9" s="50" t="s">
        <v>32</v>
      </c>
      <c r="O9" s="48" t="s">
        <v>30</v>
      </c>
      <c r="P9" s="49" t="s">
        <v>31</v>
      </c>
      <c r="Q9" s="50" t="s">
        <v>32</v>
      </c>
      <c r="R9" s="48" t="s">
        <v>30</v>
      </c>
      <c r="S9" s="49" t="s">
        <v>31</v>
      </c>
      <c r="T9" s="50" t="s">
        <v>32</v>
      </c>
      <c r="U9" s="328"/>
      <c r="V9" s="330"/>
      <c r="W9" s="331"/>
      <c r="X9" s="332"/>
      <c r="Y9" s="323"/>
      <c r="Z9" s="323"/>
    </row>
    <row r="10" spans="1:26" s="39" customFormat="1" ht="33" customHeight="1">
      <c r="A10" s="51">
        <f>RANK(Y10,Y$10:Y$11,0)</f>
        <v>1</v>
      </c>
      <c r="B10" s="52"/>
      <c r="C10" s="119" t="s">
        <v>106</v>
      </c>
      <c r="D10" s="88" t="s">
        <v>107</v>
      </c>
      <c r="E10" s="3" t="s">
        <v>108</v>
      </c>
      <c r="F10" s="33" t="s">
        <v>79</v>
      </c>
      <c r="G10" s="96" t="s">
        <v>109</v>
      </c>
      <c r="H10" s="92" t="s">
        <v>110</v>
      </c>
      <c r="I10" s="124" t="s">
        <v>76</v>
      </c>
      <c r="J10" s="125" t="s">
        <v>111</v>
      </c>
      <c r="K10" s="90" t="s">
        <v>74</v>
      </c>
      <c r="L10" s="53">
        <v>334.5</v>
      </c>
      <c r="M10" s="54">
        <f>L10/5</f>
        <v>66.9</v>
      </c>
      <c r="N10" s="55">
        <f>RANK(M10,M$10:M$11,0)</f>
        <v>1</v>
      </c>
      <c r="O10" s="53">
        <v>332</v>
      </c>
      <c r="P10" s="54">
        <f>O10/5</f>
        <v>66.4</v>
      </c>
      <c r="Q10" s="55">
        <f>RANK(P10,P$10:P$11,0)</f>
        <v>1</v>
      </c>
      <c r="R10" s="53">
        <v>339</v>
      </c>
      <c r="S10" s="54">
        <f>R10/5</f>
        <v>67.8</v>
      </c>
      <c r="T10" s="55">
        <f>RANK(S10,S$10:S$11,0)</f>
        <v>1</v>
      </c>
      <c r="U10" s="55"/>
      <c r="V10" s="55"/>
      <c r="W10" s="53">
        <f>L10+O10+R10</f>
        <v>1005.5</v>
      </c>
      <c r="X10" s="56"/>
      <c r="Y10" s="86">
        <f>ROUND(SUM(M10,P10,S10)/3,3)-IF($U10=1,2,IF($U10=2,1.5,0))</f>
        <v>67.033</v>
      </c>
      <c r="Z10" s="57" t="s">
        <v>116</v>
      </c>
    </row>
    <row r="11" spans="1:26" s="39" customFormat="1" ht="33" customHeight="1">
      <c r="A11" s="51">
        <f>RANK(Y11,Y$10:Y$11,0)</f>
        <v>2</v>
      </c>
      <c r="B11" s="52"/>
      <c r="C11" s="119"/>
      <c r="D11" s="91" t="s">
        <v>462</v>
      </c>
      <c r="E11" s="3" t="s">
        <v>463</v>
      </c>
      <c r="F11" s="19" t="s">
        <v>33</v>
      </c>
      <c r="G11" s="89" t="s">
        <v>464</v>
      </c>
      <c r="H11" s="192" t="s">
        <v>465</v>
      </c>
      <c r="I11" s="167" t="s">
        <v>466</v>
      </c>
      <c r="J11" s="167" t="s">
        <v>39</v>
      </c>
      <c r="K11" s="218" t="s">
        <v>68</v>
      </c>
      <c r="L11" s="53">
        <v>319</v>
      </c>
      <c r="M11" s="54">
        <f>L11/5</f>
        <v>63.8</v>
      </c>
      <c r="N11" s="55">
        <f>RANK(M11,M$10:M$11,0)</f>
        <v>2</v>
      </c>
      <c r="O11" s="53">
        <v>310.5</v>
      </c>
      <c r="P11" s="54">
        <f>O11/5</f>
        <v>62.1</v>
      </c>
      <c r="Q11" s="55">
        <f>RANK(P11,P$10:P$11,0)</f>
        <v>2</v>
      </c>
      <c r="R11" s="53">
        <v>331.5</v>
      </c>
      <c r="S11" s="54">
        <f>R11/5</f>
        <v>66.3</v>
      </c>
      <c r="T11" s="55">
        <f>RANK(S11,S$10:S$11,0)</f>
        <v>2</v>
      </c>
      <c r="U11" s="55"/>
      <c r="V11" s="55"/>
      <c r="W11" s="53">
        <f>L11+O11+R11</f>
        <v>961</v>
      </c>
      <c r="X11" s="56"/>
      <c r="Y11" s="86">
        <f>ROUND(SUM(M11,P11,S11)/3,3)-IF($U11=1,2,IF($U11=2,1.5,0))</f>
        <v>64.067</v>
      </c>
      <c r="Z11" s="57" t="s">
        <v>116</v>
      </c>
    </row>
    <row r="12" spans="1:26" s="39" customFormat="1" ht="33" customHeight="1">
      <c r="A12" s="106"/>
      <c r="B12" s="59"/>
      <c r="C12" s="126"/>
      <c r="D12" s="108"/>
      <c r="E12" s="62"/>
      <c r="F12" s="109"/>
      <c r="G12" s="110"/>
      <c r="H12" s="120"/>
      <c r="I12" s="112"/>
      <c r="J12" s="112"/>
      <c r="K12" s="127"/>
      <c r="L12" s="113"/>
      <c r="M12" s="114"/>
      <c r="N12" s="115"/>
      <c r="O12" s="113"/>
      <c r="P12" s="114"/>
      <c r="Q12" s="115"/>
      <c r="R12" s="113"/>
      <c r="S12" s="114"/>
      <c r="T12" s="115"/>
      <c r="U12" s="115"/>
      <c r="V12" s="115"/>
      <c r="W12" s="113"/>
      <c r="X12" s="116"/>
      <c r="Y12" s="69"/>
      <c r="Z12" s="117"/>
    </row>
    <row r="13" spans="1:25" ht="30" customHeight="1">
      <c r="A13" s="1"/>
      <c r="B13" s="1"/>
      <c r="C13" s="1"/>
      <c r="D13" s="1" t="s">
        <v>14</v>
      </c>
      <c r="E13" s="1"/>
      <c r="F13" s="1"/>
      <c r="G13" s="1"/>
      <c r="H13" s="1"/>
      <c r="I13" s="1" t="s">
        <v>197</v>
      </c>
      <c r="J13" s="1"/>
      <c r="K13" s="72"/>
      <c r="L13" s="73"/>
      <c r="M13" s="72"/>
      <c r="N13" s="1"/>
      <c r="O13" s="74"/>
      <c r="P13" s="75"/>
      <c r="Q13" s="1"/>
      <c r="R13" s="74"/>
      <c r="S13" s="75"/>
      <c r="T13" s="1"/>
      <c r="U13" s="1"/>
      <c r="V13" s="1"/>
      <c r="W13" s="1"/>
      <c r="X13" s="1"/>
      <c r="Y13" s="75"/>
    </row>
    <row r="14" spans="1:25" ht="30" customHeight="1">
      <c r="A14" s="1"/>
      <c r="B14" s="1"/>
      <c r="C14" s="1"/>
      <c r="D14" s="1" t="s">
        <v>15</v>
      </c>
      <c r="E14" s="1"/>
      <c r="F14" s="1"/>
      <c r="G14" s="1"/>
      <c r="H14" s="1"/>
      <c r="I14" s="1" t="s">
        <v>198</v>
      </c>
      <c r="J14" s="1"/>
      <c r="K14" s="72"/>
      <c r="L14" s="73"/>
      <c r="M14" s="76"/>
      <c r="O14" s="74"/>
      <c r="P14" s="75"/>
      <c r="Q14" s="1"/>
      <c r="R14" s="74"/>
      <c r="S14" s="75"/>
      <c r="T14" s="1"/>
      <c r="U14" s="1"/>
      <c r="V14" s="1"/>
      <c r="W14" s="1"/>
      <c r="X14" s="1"/>
      <c r="Y14" s="75"/>
    </row>
    <row r="15" spans="11:13" ht="12.75">
      <c r="K15" s="72"/>
      <c r="L15" s="73"/>
      <c r="M15" s="72"/>
    </row>
    <row r="16" spans="11:13" ht="12.75">
      <c r="K16" s="72"/>
      <c r="L16" s="73"/>
      <c r="M16" s="72"/>
    </row>
  </sheetData>
  <sheetProtection/>
  <protectedRanges>
    <protectedRange sqref="K12" name="Диапазон1_3_1_1_3_11_1_1_3_1_3_1_1_1_1_1_1_1"/>
  </protectedRanges>
  <mergeCells count="24">
    <mergeCell ref="L8:N8"/>
    <mergeCell ref="A2:Z2"/>
    <mergeCell ref="A3:Z3"/>
    <mergeCell ref="A4:Z4"/>
    <mergeCell ref="A5:Z5"/>
    <mergeCell ref="A6:Z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="75" zoomScaleNormal="50" zoomScaleSheetLayoutView="75" zoomScalePageLayoutView="0" workbookViewId="0" topLeftCell="A16">
      <selection activeCell="L27" sqref="L27:Z27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0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7.75" customHeight="1">
      <c r="A2" s="335" t="s">
        <v>384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63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1.25">
      <c r="A6" s="339" t="s">
        <v>96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8" t="s">
        <v>579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 spans="1:23" s="38" customFormat="1" ht="12.75">
      <c r="A8" s="7" t="s">
        <v>168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7" t="s">
        <v>170</v>
      </c>
      <c r="W8" s="7"/>
    </row>
    <row r="9" spans="1:26" s="47" customFormat="1" ht="19.5" customHeight="1">
      <c r="A9" s="331" t="s">
        <v>32</v>
      </c>
      <c r="B9" s="332" t="s">
        <v>3</v>
      </c>
      <c r="C9" s="329" t="s">
        <v>4</v>
      </c>
      <c r="D9" s="333" t="s">
        <v>19</v>
      </c>
      <c r="E9" s="333" t="s">
        <v>6</v>
      </c>
      <c r="F9" s="331" t="s">
        <v>7</v>
      </c>
      <c r="G9" s="333" t="s">
        <v>20</v>
      </c>
      <c r="H9" s="333" t="s">
        <v>6</v>
      </c>
      <c r="I9" s="333" t="s">
        <v>9</v>
      </c>
      <c r="J9" s="46"/>
      <c r="K9" s="333" t="s">
        <v>11</v>
      </c>
      <c r="L9" s="326" t="s">
        <v>21</v>
      </c>
      <c r="M9" s="326"/>
      <c r="N9" s="326"/>
      <c r="O9" s="326" t="s">
        <v>22</v>
      </c>
      <c r="P9" s="326"/>
      <c r="Q9" s="326"/>
      <c r="R9" s="326" t="s">
        <v>23</v>
      </c>
      <c r="S9" s="326"/>
      <c r="T9" s="326"/>
      <c r="U9" s="327" t="s">
        <v>24</v>
      </c>
      <c r="V9" s="329" t="s">
        <v>25</v>
      </c>
      <c r="W9" s="331" t="s">
        <v>26</v>
      </c>
      <c r="X9" s="332" t="s">
        <v>27</v>
      </c>
      <c r="Y9" s="323" t="s">
        <v>28</v>
      </c>
      <c r="Z9" s="323" t="s">
        <v>29</v>
      </c>
    </row>
    <row r="10" spans="1:26" s="47" customFormat="1" ht="39.75" customHeight="1">
      <c r="A10" s="331"/>
      <c r="B10" s="332"/>
      <c r="C10" s="330"/>
      <c r="D10" s="333"/>
      <c r="E10" s="333"/>
      <c r="F10" s="331"/>
      <c r="G10" s="333"/>
      <c r="H10" s="333"/>
      <c r="I10" s="333"/>
      <c r="J10" s="46"/>
      <c r="K10" s="333"/>
      <c r="L10" s="48" t="s">
        <v>30</v>
      </c>
      <c r="M10" s="49" t="s">
        <v>31</v>
      </c>
      <c r="N10" s="50" t="s">
        <v>32</v>
      </c>
      <c r="O10" s="48" t="s">
        <v>30</v>
      </c>
      <c r="P10" s="49" t="s">
        <v>31</v>
      </c>
      <c r="Q10" s="50" t="s">
        <v>32</v>
      </c>
      <c r="R10" s="48" t="s">
        <v>30</v>
      </c>
      <c r="S10" s="49" t="s">
        <v>31</v>
      </c>
      <c r="T10" s="50" t="s">
        <v>32</v>
      </c>
      <c r="U10" s="328"/>
      <c r="V10" s="330"/>
      <c r="W10" s="331"/>
      <c r="X10" s="332"/>
      <c r="Y10" s="323"/>
      <c r="Z10" s="323"/>
    </row>
    <row r="11" spans="1:26" s="39" customFormat="1" ht="33" customHeight="1">
      <c r="A11" s="51">
        <f aca="true" t="shared" si="0" ref="A11:A25">RANK(Y11,Y$11:Y$27,0)</f>
        <v>1</v>
      </c>
      <c r="B11" s="52"/>
      <c r="C11" s="87"/>
      <c r="D11" s="91" t="s">
        <v>583</v>
      </c>
      <c r="E11" s="3"/>
      <c r="F11" s="19" t="s">
        <v>36</v>
      </c>
      <c r="G11" s="89" t="s">
        <v>474</v>
      </c>
      <c r="H11" s="92" t="s">
        <v>475</v>
      </c>
      <c r="I11" s="186" t="s">
        <v>324</v>
      </c>
      <c r="J11" s="167" t="s">
        <v>55</v>
      </c>
      <c r="K11" s="172" t="s">
        <v>56</v>
      </c>
      <c r="L11" s="53">
        <v>222.5</v>
      </c>
      <c r="M11" s="54">
        <f aca="true" t="shared" si="1" ref="M11:M25">L11/3.4</f>
        <v>65.44117647058823</v>
      </c>
      <c r="N11" s="55">
        <f aca="true" t="shared" si="2" ref="N11:N25">RANK(M11,M$11:M$27,0)</f>
        <v>3</v>
      </c>
      <c r="O11" s="53">
        <v>223</v>
      </c>
      <c r="P11" s="54">
        <f aca="true" t="shared" si="3" ref="P11:P25">O11/3.4</f>
        <v>65.58823529411765</v>
      </c>
      <c r="Q11" s="55">
        <f aca="true" t="shared" si="4" ref="Q11:Q25">RANK(P11,P$11:P$27,0)</f>
        <v>2</v>
      </c>
      <c r="R11" s="53">
        <v>225</v>
      </c>
      <c r="S11" s="54">
        <f aca="true" t="shared" si="5" ref="S11:S25">R11/3.4</f>
        <v>66.17647058823529</v>
      </c>
      <c r="T11" s="55">
        <f aca="true" t="shared" si="6" ref="T11:T25">RANK(S11,S$11:S$27,0)</f>
        <v>1</v>
      </c>
      <c r="U11" s="55"/>
      <c r="V11" s="55"/>
      <c r="W11" s="53">
        <f aca="true" t="shared" si="7" ref="W11:W25">L11+O11+R11</f>
        <v>670.5</v>
      </c>
      <c r="X11" s="56"/>
      <c r="Y11" s="86">
        <f aca="true" t="shared" si="8" ref="Y11:Y25">ROUND(SUM(M11,P11,S11)/3,3)-IF($U11=1,0.5,IF($U11=2,1.5,0))</f>
        <v>65.735</v>
      </c>
      <c r="Z11" s="57" t="s">
        <v>33</v>
      </c>
    </row>
    <row r="12" spans="1:26" s="39" customFormat="1" ht="33" customHeight="1">
      <c r="A12" s="51">
        <f t="shared" si="0"/>
        <v>2</v>
      </c>
      <c r="B12" s="52"/>
      <c r="C12" s="87"/>
      <c r="D12" s="88" t="s">
        <v>491</v>
      </c>
      <c r="E12" s="3" t="s">
        <v>128</v>
      </c>
      <c r="F12" s="2" t="s">
        <v>33</v>
      </c>
      <c r="G12" s="89" t="s">
        <v>492</v>
      </c>
      <c r="H12" s="166" t="s">
        <v>134</v>
      </c>
      <c r="I12" s="186" t="s">
        <v>493</v>
      </c>
      <c r="J12" s="93" t="s">
        <v>39</v>
      </c>
      <c r="K12" s="90" t="s">
        <v>494</v>
      </c>
      <c r="L12" s="53">
        <v>226.5</v>
      </c>
      <c r="M12" s="54">
        <f t="shared" si="1"/>
        <v>66.61764705882354</v>
      </c>
      <c r="N12" s="55">
        <f t="shared" si="2"/>
        <v>1</v>
      </c>
      <c r="O12" s="53">
        <v>220</v>
      </c>
      <c r="P12" s="54">
        <f t="shared" si="3"/>
        <v>64.70588235294117</v>
      </c>
      <c r="Q12" s="55">
        <f t="shared" si="4"/>
        <v>7</v>
      </c>
      <c r="R12" s="53">
        <v>222</v>
      </c>
      <c r="S12" s="54">
        <f t="shared" si="5"/>
        <v>65.29411764705883</v>
      </c>
      <c r="T12" s="55">
        <f t="shared" si="6"/>
        <v>3</v>
      </c>
      <c r="U12" s="55"/>
      <c r="V12" s="55"/>
      <c r="W12" s="53">
        <f t="shared" si="7"/>
        <v>668.5</v>
      </c>
      <c r="X12" s="56"/>
      <c r="Y12" s="86">
        <f t="shared" si="8"/>
        <v>65.539</v>
      </c>
      <c r="Z12" s="57" t="s">
        <v>385</v>
      </c>
    </row>
    <row r="13" spans="1:26" s="39" customFormat="1" ht="33" customHeight="1">
      <c r="A13" s="51">
        <f t="shared" si="0"/>
        <v>3</v>
      </c>
      <c r="B13" s="52"/>
      <c r="C13" s="87"/>
      <c r="D13" s="88" t="s">
        <v>467</v>
      </c>
      <c r="E13" s="3"/>
      <c r="F13" s="19">
        <v>2</v>
      </c>
      <c r="G13" s="96" t="s">
        <v>468</v>
      </c>
      <c r="H13" s="92" t="s">
        <v>469</v>
      </c>
      <c r="I13" s="186" t="s">
        <v>470</v>
      </c>
      <c r="J13" s="171" t="s">
        <v>471</v>
      </c>
      <c r="K13" s="172" t="s">
        <v>472</v>
      </c>
      <c r="L13" s="53">
        <v>224</v>
      </c>
      <c r="M13" s="54">
        <f t="shared" si="1"/>
        <v>65.88235294117648</v>
      </c>
      <c r="N13" s="55">
        <f t="shared" si="2"/>
        <v>2</v>
      </c>
      <c r="O13" s="53">
        <v>222.5</v>
      </c>
      <c r="P13" s="54">
        <f t="shared" si="3"/>
        <v>65.44117647058823</v>
      </c>
      <c r="Q13" s="55">
        <f t="shared" si="4"/>
        <v>3</v>
      </c>
      <c r="R13" s="53">
        <v>218.5</v>
      </c>
      <c r="S13" s="54">
        <f t="shared" si="5"/>
        <v>64.26470588235294</v>
      </c>
      <c r="T13" s="55">
        <f t="shared" si="6"/>
        <v>6</v>
      </c>
      <c r="U13" s="55"/>
      <c r="V13" s="55"/>
      <c r="W13" s="53">
        <f t="shared" si="7"/>
        <v>665</v>
      </c>
      <c r="X13" s="56"/>
      <c r="Y13" s="86">
        <f t="shared" si="8"/>
        <v>65.196</v>
      </c>
      <c r="Z13" s="57" t="s">
        <v>33</v>
      </c>
    </row>
    <row r="14" spans="1:26" s="39" customFormat="1" ht="33" customHeight="1">
      <c r="A14" s="51">
        <f t="shared" si="0"/>
        <v>4</v>
      </c>
      <c r="B14" s="52"/>
      <c r="C14" s="87"/>
      <c r="D14" s="88" t="s">
        <v>401</v>
      </c>
      <c r="E14" s="3"/>
      <c r="F14" s="2" t="s">
        <v>43</v>
      </c>
      <c r="G14" s="96" t="s">
        <v>402</v>
      </c>
      <c r="H14" s="166" t="s">
        <v>66</v>
      </c>
      <c r="I14" s="186" t="s">
        <v>67</v>
      </c>
      <c r="J14" s="171" t="s">
        <v>45</v>
      </c>
      <c r="K14" s="172" t="s">
        <v>400</v>
      </c>
      <c r="L14" s="53">
        <v>222</v>
      </c>
      <c r="M14" s="54">
        <f t="shared" si="1"/>
        <v>65.29411764705883</v>
      </c>
      <c r="N14" s="55">
        <f t="shared" si="2"/>
        <v>4</v>
      </c>
      <c r="O14" s="53">
        <v>221</v>
      </c>
      <c r="P14" s="54">
        <f t="shared" si="3"/>
        <v>65</v>
      </c>
      <c r="Q14" s="55">
        <f t="shared" si="4"/>
        <v>4</v>
      </c>
      <c r="R14" s="53">
        <v>221.5</v>
      </c>
      <c r="S14" s="54">
        <f t="shared" si="5"/>
        <v>65.14705882352942</v>
      </c>
      <c r="T14" s="55">
        <f t="shared" si="6"/>
        <v>4</v>
      </c>
      <c r="U14" s="55"/>
      <c r="V14" s="55"/>
      <c r="W14" s="53">
        <f t="shared" si="7"/>
        <v>664.5</v>
      </c>
      <c r="X14" s="56"/>
      <c r="Y14" s="86">
        <f t="shared" si="8"/>
        <v>65.147</v>
      </c>
      <c r="Z14" s="57" t="s">
        <v>33</v>
      </c>
    </row>
    <row r="15" spans="1:26" s="39" customFormat="1" ht="33" customHeight="1">
      <c r="A15" s="51">
        <f t="shared" si="0"/>
        <v>4</v>
      </c>
      <c r="B15" s="52"/>
      <c r="C15" s="87"/>
      <c r="D15" s="88" t="s">
        <v>98</v>
      </c>
      <c r="E15" s="3" t="s">
        <v>99</v>
      </c>
      <c r="F15" s="5">
        <v>1</v>
      </c>
      <c r="G15" s="89" t="s">
        <v>100</v>
      </c>
      <c r="H15" s="92" t="s">
        <v>101</v>
      </c>
      <c r="I15" s="186" t="s">
        <v>102</v>
      </c>
      <c r="J15" s="167" t="s">
        <v>46</v>
      </c>
      <c r="K15" s="90" t="s">
        <v>103</v>
      </c>
      <c r="L15" s="53">
        <v>220.5</v>
      </c>
      <c r="M15" s="54">
        <f t="shared" si="1"/>
        <v>64.8529411764706</v>
      </c>
      <c r="N15" s="55">
        <f t="shared" si="2"/>
        <v>6</v>
      </c>
      <c r="O15" s="53">
        <v>221</v>
      </c>
      <c r="P15" s="54">
        <f t="shared" si="3"/>
        <v>65</v>
      </c>
      <c r="Q15" s="55">
        <f t="shared" si="4"/>
        <v>4</v>
      </c>
      <c r="R15" s="53">
        <v>223</v>
      </c>
      <c r="S15" s="54">
        <f t="shared" si="5"/>
        <v>65.58823529411765</v>
      </c>
      <c r="T15" s="55">
        <f t="shared" si="6"/>
        <v>2</v>
      </c>
      <c r="U15" s="55"/>
      <c r="V15" s="55"/>
      <c r="W15" s="53">
        <f t="shared" si="7"/>
        <v>664.5</v>
      </c>
      <c r="X15" s="56"/>
      <c r="Y15" s="86">
        <f t="shared" si="8"/>
        <v>65.147</v>
      </c>
      <c r="Z15" s="57" t="s">
        <v>385</v>
      </c>
    </row>
    <row r="16" spans="1:26" s="39" customFormat="1" ht="33" customHeight="1">
      <c r="A16" s="51">
        <f t="shared" si="0"/>
        <v>6</v>
      </c>
      <c r="B16" s="52"/>
      <c r="C16" s="87"/>
      <c r="D16" s="88" t="s">
        <v>467</v>
      </c>
      <c r="E16" s="3"/>
      <c r="F16" s="19">
        <v>2</v>
      </c>
      <c r="G16" s="96" t="s">
        <v>481</v>
      </c>
      <c r="H16" s="275" t="s">
        <v>482</v>
      </c>
      <c r="I16" s="186" t="s">
        <v>483</v>
      </c>
      <c r="J16" s="171" t="s">
        <v>471</v>
      </c>
      <c r="K16" s="172" t="s">
        <v>472</v>
      </c>
      <c r="L16" s="53">
        <v>221</v>
      </c>
      <c r="M16" s="54">
        <f t="shared" si="1"/>
        <v>65</v>
      </c>
      <c r="N16" s="55">
        <f t="shared" si="2"/>
        <v>5</v>
      </c>
      <c r="O16" s="53">
        <v>220.5</v>
      </c>
      <c r="P16" s="54">
        <f t="shared" si="3"/>
        <v>64.8529411764706</v>
      </c>
      <c r="Q16" s="55">
        <f t="shared" si="4"/>
        <v>6</v>
      </c>
      <c r="R16" s="53">
        <v>217.5</v>
      </c>
      <c r="S16" s="54">
        <f t="shared" si="5"/>
        <v>63.970588235294116</v>
      </c>
      <c r="T16" s="55">
        <f t="shared" si="6"/>
        <v>9</v>
      </c>
      <c r="U16" s="55"/>
      <c r="V16" s="55"/>
      <c r="W16" s="53">
        <f t="shared" si="7"/>
        <v>659</v>
      </c>
      <c r="X16" s="56"/>
      <c r="Y16" s="86">
        <f t="shared" si="8"/>
        <v>64.608</v>
      </c>
      <c r="Z16" s="57">
        <v>1</v>
      </c>
    </row>
    <row r="17" spans="1:26" s="39" customFormat="1" ht="33" customHeight="1">
      <c r="A17" s="51">
        <f t="shared" si="0"/>
        <v>7</v>
      </c>
      <c r="B17" s="52"/>
      <c r="C17" s="87"/>
      <c r="D17" s="91" t="s">
        <v>439</v>
      </c>
      <c r="E17" s="3" t="s">
        <v>440</v>
      </c>
      <c r="F17" s="5" t="s">
        <v>43</v>
      </c>
      <c r="G17" s="89" t="s">
        <v>498</v>
      </c>
      <c r="H17" s="191" t="s">
        <v>499</v>
      </c>
      <c r="I17" s="186" t="s">
        <v>500</v>
      </c>
      <c r="J17" s="167" t="s">
        <v>444</v>
      </c>
      <c r="K17" s="168" t="s">
        <v>501</v>
      </c>
      <c r="L17" s="53">
        <v>215.5</v>
      </c>
      <c r="M17" s="54">
        <f t="shared" si="1"/>
        <v>63.38235294117647</v>
      </c>
      <c r="N17" s="55">
        <f t="shared" si="2"/>
        <v>9</v>
      </c>
      <c r="O17" s="53">
        <v>224</v>
      </c>
      <c r="P17" s="54">
        <f t="shared" si="3"/>
        <v>65.88235294117648</v>
      </c>
      <c r="Q17" s="55">
        <f t="shared" si="4"/>
        <v>1</v>
      </c>
      <c r="R17" s="53">
        <v>218.5</v>
      </c>
      <c r="S17" s="54">
        <f t="shared" si="5"/>
        <v>64.26470588235294</v>
      </c>
      <c r="T17" s="55">
        <f t="shared" si="6"/>
        <v>6</v>
      </c>
      <c r="U17" s="55"/>
      <c r="V17" s="55"/>
      <c r="W17" s="53">
        <f t="shared" si="7"/>
        <v>658</v>
      </c>
      <c r="X17" s="56"/>
      <c r="Y17" s="86">
        <f t="shared" si="8"/>
        <v>64.51</v>
      </c>
      <c r="Z17" s="57" t="s">
        <v>385</v>
      </c>
    </row>
    <row r="18" spans="1:26" s="39" customFormat="1" ht="33" customHeight="1">
      <c r="A18" s="51">
        <f t="shared" si="0"/>
        <v>8</v>
      </c>
      <c r="B18" s="52"/>
      <c r="C18" s="87"/>
      <c r="D18" s="91" t="s">
        <v>484</v>
      </c>
      <c r="E18" s="3" t="s">
        <v>122</v>
      </c>
      <c r="F18" s="19" t="s">
        <v>43</v>
      </c>
      <c r="G18" s="89" t="s">
        <v>485</v>
      </c>
      <c r="H18" s="191" t="s">
        <v>97</v>
      </c>
      <c r="I18" s="186" t="s">
        <v>76</v>
      </c>
      <c r="J18" s="167" t="s">
        <v>486</v>
      </c>
      <c r="K18" s="218" t="s">
        <v>44</v>
      </c>
      <c r="L18" s="53">
        <v>216</v>
      </c>
      <c r="M18" s="54">
        <f t="shared" si="1"/>
        <v>63.529411764705884</v>
      </c>
      <c r="N18" s="55">
        <f t="shared" si="2"/>
        <v>7</v>
      </c>
      <c r="O18" s="53">
        <v>214</v>
      </c>
      <c r="P18" s="54">
        <f t="shared" si="3"/>
        <v>62.94117647058824</v>
      </c>
      <c r="Q18" s="55">
        <f t="shared" si="4"/>
        <v>10</v>
      </c>
      <c r="R18" s="53">
        <v>220</v>
      </c>
      <c r="S18" s="54">
        <f t="shared" si="5"/>
        <v>64.70588235294117</v>
      </c>
      <c r="T18" s="55">
        <f t="shared" si="6"/>
        <v>5</v>
      </c>
      <c r="U18" s="55"/>
      <c r="V18" s="55"/>
      <c r="W18" s="53">
        <f t="shared" si="7"/>
        <v>650</v>
      </c>
      <c r="X18" s="56"/>
      <c r="Y18" s="86">
        <f t="shared" si="8"/>
        <v>63.725</v>
      </c>
      <c r="Z18" s="57" t="s">
        <v>385</v>
      </c>
    </row>
    <row r="19" spans="1:26" s="39" customFormat="1" ht="33" customHeight="1">
      <c r="A19" s="51">
        <f t="shared" si="0"/>
        <v>9</v>
      </c>
      <c r="B19" s="52"/>
      <c r="C19" s="87"/>
      <c r="D19" s="91" t="s">
        <v>495</v>
      </c>
      <c r="E19" s="3"/>
      <c r="F19" s="19" t="s">
        <v>43</v>
      </c>
      <c r="G19" s="89" t="s">
        <v>496</v>
      </c>
      <c r="H19" s="191" t="s">
        <v>131</v>
      </c>
      <c r="I19" s="186" t="s">
        <v>132</v>
      </c>
      <c r="J19" s="167" t="s">
        <v>133</v>
      </c>
      <c r="K19" s="218" t="s">
        <v>497</v>
      </c>
      <c r="L19" s="53">
        <v>214.5</v>
      </c>
      <c r="M19" s="54">
        <f t="shared" si="1"/>
        <v>63.08823529411765</v>
      </c>
      <c r="N19" s="55">
        <f t="shared" si="2"/>
        <v>11</v>
      </c>
      <c r="O19" s="53">
        <v>214.5</v>
      </c>
      <c r="P19" s="54">
        <f t="shared" si="3"/>
        <v>63.08823529411765</v>
      </c>
      <c r="Q19" s="55">
        <f t="shared" si="4"/>
        <v>9</v>
      </c>
      <c r="R19" s="53">
        <v>216.5</v>
      </c>
      <c r="S19" s="54">
        <f t="shared" si="5"/>
        <v>63.6764705882353</v>
      </c>
      <c r="T19" s="55">
        <f t="shared" si="6"/>
        <v>10</v>
      </c>
      <c r="U19" s="55"/>
      <c r="V19" s="55"/>
      <c r="W19" s="53">
        <f t="shared" si="7"/>
        <v>645.5</v>
      </c>
      <c r="X19" s="56"/>
      <c r="Y19" s="86">
        <f t="shared" si="8"/>
        <v>63.284</v>
      </c>
      <c r="Z19" s="57" t="s">
        <v>385</v>
      </c>
    </row>
    <row r="20" spans="1:26" s="39" customFormat="1" ht="33" customHeight="1">
      <c r="A20" s="51">
        <f t="shared" si="0"/>
        <v>10</v>
      </c>
      <c r="B20" s="52"/>
      <c r="C20" s="87"/>
      <c r="D20" s="88" t="s">
        <v>507</v>
      </c>
      <c r="E20" s="3"/>
      <c r="F20" s="2" t="s">
        <v>43</v>
      </c>
      <c r="G20" s="89" t="s">
        <v>573</v>
      </c>
      <c r="H20" s="191" t="s">
        <v>508</v>
      </c>
      <c r="I20" s="186" t="s">
        <v>509</v>
      </c>
      <c r="J20" s="93" t="s">
        <v>509</v>
      </c>
      <c r="K20" s="90" t="s">
        <v>575</v>
      </c>
      <c r="L20" s="53">
        <v>215</v>
      </c>
      <c r="M20" s="54">
        <f t="shared" si="1"/>
        <v>63.23529411764706</v>
      </c>
      <c r="N20" s="55">
        <f t="shared" si="2"/>
        <v>10</v>
      </c>
      <c r="O20" s="53">
        <v>216</v>
      </c>
      <c r="P20" s="54">
        <f t="shared" si="3"/>
        <v>63.529411764705884</v>
      </c>
      <c r="Q20" s="55">
        <f t="shared" si="4"/>
        <v>8</v>
      </c>
      <c r="R20" s="53">
        <v>212.5</v>
      </c>
      <c r="S20" s="54">
        <f t="shared" si="5"/>
        <v>62.5</v>
      </c>
      <c r="T20" s="55">
        <f t="shared" si="6"/>
        <v>12</v>
      </c>
      <c r="U20" s="55"/>
      <c r="V20" s="55"/>
      <c r="W20" s="53">
        <f t="shared" si="7"/>
        <v>643.5</v>
      </c>
      <c r="X20" s="56"/>
      <c r="Y20" s="86">
        <f t="shared" si="8"/>
        <v>63.088</v>
      </c>
      <c r="Z20" s="57" t="s">
        <v>385</v>
      </c>
    </row>
    <row r="21" spans="1:26" s="39" customFormat="1" ht="33" customHeight="1">
      <c r="A21" s="51">
        <f t="shared" si="0"/>
        <v>11</v>
      </c>
      <c r="B21" s="52"/>
      <c r="C21" s="87"/>
      <c r="D21" s="91" t="s">
        <v>502</v>
      </c>
      <c r="E21" s="3"/>
      <c r="F21" s="19" t="s">
        <v>43</v>
      </c>
      <c r="G21" s="89" t="s">
        <v>503</v>
      </c>
      <c r="H21" s="191" t="s">
        <v>504</v>
      </c>
      <c r="I21" s="186" t="s">
        <v>505</v>
      </c>
      <c r="J21" s="167" t="s">
        <v>73</v>
      </c>
      <c r="K21" s="168" t="s">
        <v>506</v>
      </c>
      <c r="L21" s="53">
        <v>216</v>
      </c>
      <c r="M21" s="54">
        <f t="shared" si="1"/>
        <v>63.529411764705884</v>
      </c>
      <c r="N21" s="55">
        <f t="shared" si="2"/>
        <v>7</v>
      </c>
      <c r="O21" s="53">
        <v>209</v>
      </c>
      <c r="P21" s="54">
        <f t="shared" si="3"/>
        <v>61.470588235294116</v>
      </c>
      <c r="Q21" s="55">
        <f t="shared" si="4"/>
        <v>14</v>
      </c>
      <c r="R21" s="53">
        <v>218</v>
      </c>
      <c r="S21" s="54">
        <f t="shared" si="5"/>
        <v>64.11764705882354</v>
      </c>
      <c r="T21" s="55">
        <f t="shared" si="6"/>
        <v>8</v>
      </c>
      <c r="U21" s="55"/>
      <c r="V21" s="55"/>
      <c r="W21" s="53">
        <f t="shared" si="7"/>
        <v>643</v>
      </c>
      <c r="X21" s="56"/>
      <c r="Y21" s="86">
        <f t="shared" si="8"/>
        <v>63.039</v>
      </c>
      <c r="Z21" s="57" t="s">
        <v>385</v>
      </c>
    </row>
    <row r="22" spans="1:26" s="39" customFormat="1" ht="33" customHeight="1">
      <c r="A22" s="51">
        <f t="shared" si="0"/>
        <v>12</v>
      </c>
      <c r="B22" s="52"/>
      <c r="C22" s="87"/>
      <c r="D22" s="91" t="s">
        <v>396</v>
      </c>
      <c r="E22" s="3"/>
      <c r="F22" s="19" t="s">
        <v>43</v>
      </c>
      <c r="G22" s="89" t="s">
        <v>397</v>
      </c>
      <c r="H22" s="191" t="s">
        <v>398</v>
      </c>
      <c r="I22" s="186" t="s">
        <v>399</v>
      </c>
      <c r="J22" s="93" t="s">
        <v>45</v>
      </c>
      <c r="K22" s="172" t="s">
        <v>400</v>
      </c>
      <c r="L22" s="53">
        <v>214.5</v>
      </c>
      <c r="M22" s="54">
        <f t="shared" si="1"/>
        <v>63.08823529411765</v>
      </c>
      <c r="N22" s="55">
        <f t="shared" si="2"/>
        <v>11</v>
      </c>
      <c r="O22" s="53">
        <v>210</v>
      </c>
      <c r="P22" s="54">
        <f t="shared" si="3"/>
        <v>61.76470588235294</v>
      </c>
      <c r="Q22" s="55">
        <f t="shared" si="4"/>
        <v>13</v>
      </c>
      <c r="R22" s="53">
        <v>214.5</v>
      </c>
      <c r="S22" s="54">
        <f t="shared" si="5"/>
        <v>63.08823529411765</v>
      </c>
      <c r="T22" s="55">
        <f t="shared" si="6"/>
        <v>11</v>
      </c>
      <c r="U22" s="55"/>
      <c r="V22" s="55"/>
      <c r="W22" s="53">
        <f t="shared" si="7"/>
        <v>639</v>
      </c>
      <c r="X22" s="56"/>
      <c r="Y22" s="86">
        <f t="shared" si="8"/>
        <v>62.647</v>
      </c>
      <c r="Z22" s="57">
        <v>2</v>
      </c>
    </row>
    <row r="23" spans="1:26" s="39" customFormat="1" ht="33" customHeight="1">
      <c r="A23" s="51">
        <f t="shared" si="0"/>
        <v>13</v>
      </c>
      <c r="B23" s="52"/>
      <c r="C23" s="87"/>
      <c r="D23" s="88" t="s">
        <v>487</v>
      </c>
      <c r="E23" s="3"/>
      <c r="F23" s="2" t="s">
        <v>43</v>
      </c>
      <c r="G23" s="89" t="s">
        <v>488</v>
      </c>
      <c r="H23" s="166" t="s">
        <v>489</v>
      </c>
      <c r="I23" s="186" t="s">
        <v>490</v>
      </c>
      <c r="J23" s="167" t="s">
        <v>490</v>
      </c>
      <c r="K23" s="90" t="s">
        <v>576</v>
      </c>
      <c r="L23" s="53">
        <v>212</v>
      </c>
      <c r="M23" s="54">
        <f t="shared" si="1"/>
        <v>62.35294117647059</v>
      </c>
      <c r="N23" s="55">
        <f t="shared" si="2"/>
        <v>13</v>
      </c>
      <c r="O23" s="53">
        <v>210.5</v>
      </c>
      <c r="P23" s="54">
        <f t="shared" si="3"/>
        <v>61.911764705882355</v>
      </c>
      <c r="Q23" s="55">
        <f t="shared" si="4"/>
        <v>12</v>
      </c>
      <c r="R23" s="53">
        <v>212.5</v>
      </c>
      <c r="S23" s="54">
        <f t="shared" si="5"/>
        <v>62.5</v>
      </c>
      <c r="T23" s="55">
        <f t="shared" si="6"/>
        <v>12</v>
      </c>
      <c r="U23" s="55"/>
      <c r="V23" s="55"/>
      <c r="W23" s="53">
        <f t="shared" si="7"/>
        <v>635</v>
      </c>
      <c r="X23" s="56"/>
      <c r="Y23" s="86">
        <f t="shared" si="8"/>
        <v>62.255</v>
      </c>
      <c r="Z23" s="57" t="s">
        <v>385</v>
      </c>
    </row>
    <row r="24" spans="1:26" s="39" customFormat="1" ht="33" customHeight="1">
      <c r="A24" s="51">
        <f t="shared" si="0"/>
        <v>14</v>
      </c>
      <c r="B24" s="52"/>
      <c r="C24" s="87"/>
      <c r="D24" s="91" t="s">
        <v>476</v>
      </c>
      <c r="E24" s="3"/>
      <c r="F24" s="19" t="s">
        <v>119</v>
      </c>
      <c r="G24" s="273" t="s">
        <v>477</v>
      </c>
      <c r="H24" s="97" t="s">
        <v>478</v>
      </c>
      <c r="I24" s="186" t="s">
        <v>54</v>
      </c>
      <c r="J24" s="167" t="s">
        <v>479</v>
      </c>
      <c r="K24" s="172" t="s">
        <v>56</v>
      </c>
      <c r="L24" s="53">
        <v>209.5</v>
      </c>
      <c r="M24" s="54">
        <f t="shared" si="1"/>
        <v>61.61764705882353</v>
      </c>
      <c r="N24" s="55">
        <f t="shared" si="2"/>
        <v>14</v>
      </c>
      <c r="O24" s="53">
        <v>214</v>
      </c>
      <c r="P24" s="54">
        <f t="shared" si="3"/>
        <v>62.94117647058824</v>
      </c>
      <c r="Q24" s="55">
        <f t="shared" si="4"/>
        <v>10</v>
      </c>
      <c r="R24" s="53">
        <v>210</v>
      </c>
      <c r="S24" s="54">
        <f t="shared" si="5"/>
        <v>61.76470588235294</v>
      </c>
      <c r="T24" s="55">
        <f t="shared" si="6"/>
        <v>14</v>
      </c>
      <c r="U24" s="55"/>
      <c r="V24" s="55"/>
      <c r="W24" s="53">
        <f t="shared" si="7"/>
        <v>633.5</v>
      </c>
      <c r="X24" s="56"/>
      <c r="Y24" s="86">
        <f t="shared" si="8"/>
        <v>62.108</v>
      </c>
      <c r="Z24" s="57">
        <v>2</v>
      </c>
    </row>
    <row r="25" spans="1:26" s="39" customFormat="1" ht="33" customHeight="1">
      <c r="A25" s="51">
        <f t="shared" si="0"/>
        <v>15</v>
      </c>
      <c r="B25" s="52"/>
      <c r="C25" s="87"/>
      <c r="D25" s="88" t="s">
        <v>510</v>
      </c>
      <c r="E25" s="3"/>
      <c r="F25" s="2" t="s">
        <v>43</v>
      </c>
      <c r="G25" s="274" t="s">
        <v>511</v>
      </c>
      <c r="H25" s="276" t="s">
        <v>512</v>
      </c>
      <c r="I25" s="186" t="s">
        <v>513</v>
      </c>
      <c r="J25" s="170" t="s">
        <v>39</v>
      </c>
      <c r="K25" s="168" t="s">
        <v>65</v>
      </c>
      <c r="L25" s="53">
        <v>205</v>
      </c>
      <c r="M25" s="54">
        <f t="shared" si="1"/>
        <v>60.294117647058826</v>
      </c>
      <c r="N25" s="55">
        <f t="shared" si="2"/>
        <v>15</v>
      </c>
      <c r="O25" s="53">
        <v>208.5</v>
      </c>
      <c r="P25" s="54">
        <f t="shared" si="3"/>
        <v>61.32352941176471</v>
      </c>
      <c r="Q25" s="55">
        <f t="shared" si="4"/>
        <v>15</v>
      </c>
      <c r="R25" s="53">
        <v>207.5</v>
      </c>
      <c r="S25" s="54">
        <f t="shared" si="5"/>
        <v>61.029411764705884</v>
      </c>
      <c r="T25" s="55">
        <f t="shared" si="6"/>
        <v>15</v>
      </c>
      <c r="U25" s="55"/>
      <c r="V25" s="55"/>
      <c r="W25" s="53">
        <f t="shared" si="7"/>
        <v>621</v>
      </c>
      <c r="X25" s="56"/>
      <c r="Y25" s="86">
        <f t="shared" si="8"/>
        <v>60.882</v>
      </c>
      <c r="Z25" s="57" t="s">
        <v>385</v>
      </c>
    </row>
    <row r="26" spans="1:26" s="39" customFormat="1" ht="33" customHeight="1">
      <c r="A26" s="51"/>
      <c r="B26" s="52"/>
      <c r="C26" s="87"/>
      <c r="D26" s="88" t="s">
        <v>473</v>
      </c>
      <c r="E26" s="3"/>
      <c r="F26" s="2" t="s">
        <v>43</v>
      </c>
      <c r="G26" s="96" t="s">
        <v>580</v>
      </c>
      <c r="H26" s="166" t="s">
        <v>581</v>
      </c>
      <c r="I26" s="186" t="s">
        <v>54</v>
      </c>
      <c r="J26" s="171" t="s">
        <v>55</v>
      </c>
      <c r="K26" s="172" t="s">
        <v>56</v>
      </c>
      <c r="L26" s="357" t="s">
        <v>582</v>
      </c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9"/>
    </row>
    <row r="27" spans="1:26" s="39" customFormat="1" ht="33" customHeight="1">
      <c r="A27" s="51"/>
      <c r="B27" s="52"/>
      <c r="C27" s="87"/>
      <c r="D27" s="91" t="s">
        <v>480</v>
      </c>
      <c r="E27" s="3"/>
      <c r="F27" s="209" t="s">
        <v>43</v>
      </c>
      <c r="G27" s="96" t="s">
        <v>580</v>
      </c>
      <c r="H27" s="166" t="s">
        <v>581</v>
      </c>
      <c r="I27" s="186" t="s">
        <v>54</v>
      </c>
      <c r="J27" s="167" t="s">
        <v>479</v>
      </c>
      <c r="K27" s="172" t="s">
        <v>56</v>
      </c>
      <c r="L27" s="357" t="s">
        <v>582</v>
      </c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9"/>
    </row>
    <row r="28" spans="1:25" ht="24" customHeight="1">
      <c r="A28" s="1"/>
      <c r="B28" s="1"/>
      <c r="C28" s="1"/>
      <c r="D28" s="1" t="s">
        <v>14</v>
      </c>
      <c r="E28" s="1"/>
      <c r="F28" s="1"/>
      <c r="G28" s="1"/>
      <c r="H28" s="1"/>
      <c r="I28" s="1" t="s">
        <v>197</v>
      </c>
      <c r="J28" s="1"/>
      <c r="K28" s="72"/>
      <c r="L28" s="73"/>
      <c r="M28" s="72"/>
      <c r="N28" s="1"/>
      <c r="O28" s="74"/>
      <c r="P28" s="75"/>
      <c r="Q28" s="1"/>
      <c r="R28" s="74"/>
      <c r="S28" s="75"/>
      <c r="T28" s="1"/>
      <c r="U28" s="1"/>
      <c r="V28" s="1"/>
      <c r="W28" s="1"/>
      <c r="X28" s="1"/>
      <c r="Y28" s="75"/>
    </row>
    <row r="29" spans="1:25" ht="24" customHeight="1">
      <c r="A29" s="1"/>
      <c r="B29" s="1"/>
      <c r="C29" s="1"/>
      <c r="D29" s="1" t="s">
        <v>15</v>
      </c>
      <c r="E29" s="1"/>
      <c r="F29" s="1"/>
      <c r="G29" s="1"/>
      <c r="H29" s="1"/>
      <c r="I29" s="1" t="s">
        <v>198</v>
      </c>
      <c r="J29" s="1"/>
      <c r="K29" s="72"/>
      <c r="L29" s="73"/>
      <c r="M29" s="76"/>
      <c r="O29" s="74"/>
      <c r="P29" s="75"/>
      <c r="Q29" s="1"/>
      <c r="R29" s="74"/>
      <c r="S29" s="75"/>
      <c r="T29" s="1"/>
      <c r="U29" s="1"/>
      <c r="V29" s="1"/>
      <c r="W29" s="1"/>
      <c r="X29" s="1"/>
      <c r="Y29" s="75"/>
    </row>
    <row r="30" spans="11:13" ht="12.75">
      <c r="K30" s="72"/>
      <c r="L30" s="73"/>
      <c r="M30" s="72"/>
    </row>
    <row r="31" spans="11:13" ht="12.75">
      <c r="K31" s="72"/>
      <c r="L31" s="73"/>
      <c r="M31" s="72"/>
    </row>
  </sheetData>
  <sheetProtection/>
  <protectedRanges>
    <protectedRange sqref="K19" name="Диапазон1_3_1_1_3_11_1_1_3_1_3_1_1_1_1_2"/>
  </protectedRanges>
  <mergeCells count="27"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  <mergeCell ref="L26:Z26"/>
    <mergeCell ref="L27:Z27"/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0"/>
  <sheetViews>
    <sheetView view="pageBreakPreview" zoomScale="75" zoomScaleNormal="50" zoomScaleSheetLayoutView="75" zoomScalePageLayoutView="0" workbookViewId="0" topLeftCell="A2">
      <selection activeCell="D15" sqref="D15:K15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customWidth="1"/>
    <col min="4" max="4" width="19.140625" style="40" customWidth="1"/>
    <col min="5" max="5" width="8.7109375" style="40" customWidth="1"/>
    <col min="6" max="6" width="4.8515625" style="40" customWidth="1"/>
    <col min="7" max="7" width="35.2812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00390625" style="40" customWidth="1"/>
    <col min="25" max="25" width="9.7109375" style="85" customWidth="1"/>
    <col min="26" max="26" width="8.00390625" style="40" customWidth="1"/>
    <col min="27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60" customHeight="1">
      <c r="A2" s="335" t="s">
        <v>384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8.75" customHeight="1">
      <c r="A6" s="338" t="s">
        <v>584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</row>
    <row r="7" spans="1:23" s="38" customFormat="1" ht="12.75">
      <c r="A7" s="7" t="s">
        <v>168</v>
      </c>
      <c r="B7" s="42"/>
      <c r="C7" s="43"/>
      <c r="D7" s="43"/>
      <c r="E7" s="43"/>
      <c r="F7" s="43"/>
      <c r="G7" s="43"/>
      <c r="H7" s="43"/>
      <c r="I7" s="43"/>
      <c r="J7" s="43"/>
      <c r="K7" s="44"/>
      <c r="L7" s="45"/>
      <c r="V7" s="7" t="s">
        <v>514</v>
      </c>
      <c r="W7" s="7"/>
    </row>
    <row r="8" spans="1:26" s="47" customFormat="1" ht="19.5" customHeight="1">
      <c r="A8" s="331" t="s">
        <v>32</v>
      </c>
      <c r="B8" s="332" t="s">
        <v>3</v>
      </c>
      <c r="C8" s="329" t="s">
        <v>93</v>
      </c>
      <c r="D8" s="333" t="s">
        <v>19</v>
      </c>
      <c r="E8" s="333" t="s">
        <v>6</v>
      </c>
      <c r="F8" s="331" t="s">
        <v>7</v>
      </c>
      <c r="G8" s="333" t="s">
        <v>20</v>
      </c>
      <c r="H8" s="333" t="s">
        <v>6</v>
      </c>
      <c r="I8" s="333" t="s">
        <v>9</v>
      </c>
      <c r="J8" s="46"/>
      <c r="K8" s="333" t="s">
        <v>11</v>
      </c>
      <c r="L8" s="326" t="s">
        <v>21</v>
      </c>
      <c r="M8" s="326"/>
      <c r="N8" s="326"/>
      <c r="O8" s="326" t="s">
        <v>22</v>
      </c>
      <c r="P8" s="326"/>
      <c r="Q8" s="326"/>
      <c r="R8" s="326" t="s">
        <v>23</v>
      </c>
      <c r="S8" s="326"/>
      <c r="T8" s="326"/>
      <c r="U8" s="327" t="s">
        <v>24</v>
      </c>
      <c r="V8" s="329" t="s">
        <v>25</v>
      </c>
      <c r="W8" s="331" t="s">
        <v>26</v>
      </c>
      <c r="X8" s="360" t="s">
        <v>27</v>
      </c>
      <c r="Y8" s="323" t="s">
        <v>28</v>
      </c>
      <c r="Z8" s="323" t="s">
        <v>29</v>
      </c>
    </row>
    <row r="9" spans="1:26" s="47" customFormat="1" ht="39.75" customHeight="1">
      <c r="A9" s="331"/>
      <c r="B9" s="332"/>
      <c r="C9" s="330"/>
      <c r="D9" s="333"/>
      <c r="E9" s="333"/>
      <c r="F9" s="331"/>
      <c r="G9" s="333"/>
      <c r="H9" s="333"/>
      <c r="I9" s="333"/>
      <c r="J9" s="46"/>
      <c r="K9" s="333"/>
      <c r="L9" s="48" t="s">
        <v>30</v>
      </c>
      <c r="M9" s="49" t="s">
        <v>31</v>
      </c>
      <c r="N9" s="50" t="s">
        <v>32</v>
      </c>
      <c r="O9" s="48" t="s">
        <v>30</v>
      </c>
      <c r="P9" s="49" t="s">
        <v>31</v>
      </c>
      <c r="Q9" s="50" t="s">
        <v>32</v>
      </c>
      <c r="R9" s="48" t="s">
        <v>30</v>
      </c>
      <c r="S9" s="49" t="s">
        <v>31</v>
      </c>
      <c r="T9" s="50" t="s">
        <v>32</v>
      </c>
      <c r="U9" s="328"/>
      <c r="V9" s="330"/>
      <c r="W9" s="331"/>
      <c r="X9" s="360"/>
      <c r="Y9" s="323"/>
      <c r="Z9" s="323"/>
    </row>
    <row r="10" spans="1:26" s="39" customFormat="1" ht="33" customHeight="1">
      <c r="A10" s="324" t="s">
        <v>515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</row>
    <row r="11" spans="1:26" s="39" customFormat="1" ht="33" customHeight="1">
      <c r="A11" s="51">
        <f>RANK(Y11,Y$11:Y$13,0)</f>
        <v>1</v>
      </c>
      <c r="B11" s="52"/>
      <c r="C11" s="87"/>
      <c r="D11" s="91" t="s">
        <v>209</v>
      </c>
      <c r="E11" s="3"/>
      <c r="F11" s="19" t="s">
        <v>36</v>
      </c>
      <c r="G11" s="89" t="s">
        <v>210</v>
      </c>
      <c r="H11" s="192" t="s">
        <v>59</v>
      </c>
      <c r="I11" s="167" t="s">
        <v>54</v>
      </c>
      <c r="J11" s="167" t="s">
        <v>55</v>
      </c>
      <c r="K11" s="168" t="s">
        <v>56</v>
      </c>
      <c r="L11" s="53">
        <v>199.5</v>
      </c>
      <c r="M11" s="54">
        <f>L11/3</f>
        <v>66.5</v>
      </c>
      <c r="N11" s="55">
        <f>RANK(M11,M$11:M$13,0)</f>
        <v>1</v>
      </c>
      <c r="O11" s="53">
        <v>206</v>
      </c>
      <c r="P11" s="54">
        <f>O11/3</f>
        <v>68.66666666666667</v>
      </c>
      <c r="Q11" s="55">
        <f>RANK(P11,P$11:P$13,0)</f>
        <v>1</v>
      </c>
      <c r="R11" s="53">
        <v>198</v>
      </c>
      <c r="S11" s="54">
        <f>R11/3</f>
        <v>66</v>
      </c>
      <c r="T11" s="55">
        <f>RANK(S11,S$11:S$13,0)</f>
        <v>2</v>
      </c>
      <c r="U11" s="55"/>
      <c r="V11" s="55"/>
      <c r="W11" s="53">
        <f>L11+O11+R11</f>
        <v>603.5</v>
      </c>
      <c r="X11" s="56"/>
      <c r="Y11" s="86">
        <f>ROUND(SUM(M11,P11,S11)/3,3)-IF($U11=1,0.5,IF($U11=2,1.5,0))</f>
        <v>67.056</v>
      </c>
      <c r="Z11" s="57" t="s">
        <v>36</v>
      </c>
    </row>
    <row r="12" spans="1:26" s="39" customFormat="1" ht="33" customHeight="1">
      <c r="A12" s="51">
        <f>RANK(Y12,Y$11:Y$13,0)</f>
        <v>2</v>
      </c>
      <c r="B12" s="52"/>
      <c r="C12" s="87"/>
      <c r="D12" s="88" t="s">
        <v>204</v>
      </c>
      <c r="E12" s="92"/>
      <c r="F12" s="209" t="s">
        <v>43</v>
      </c>
      <c r="G12" s="89" t="s">
        <v>205</v>
      </c>
      <c r="H12" s="92" t="s">
        <v>206</v>
      </c>
      <c r="I12" s="167" t="s">
        <v>54</v>
      </c>
      <c r="J12" s="167" t="s">
        <v>55</v>
      </c>
      <c r="K12" s="168" t="s">
        <v>56</v>
      </c>
      <c r="L12" s="53">
        <v>195.5</v>
      </c>
      <c r="M12" s="54">
        <f>L12/3</f>
        <v>65.16666666666667</v>
      </c>
      <c r="N12" s="55">
        <f>RANK(M12,M$11:M$13,0)</f>
        <v>3</v>
      </c>
      <c r="O12" s="53">
        <v>199.5</v>
      </c>
      <c r="P12" s="54">
        <f>O12/3</f>
        <v>66.5</v>
      </c>
      <c r="Q12" s="55">
        <f>RANK(P12,P$11:P$13,0)</f>
        <v>3</v>
      </c>
      <c r="R12" s="53">
        <v>204</v>
      </c>
      <c r="S12" s="54">
        <f>R12/3</f>
        <v>68</v>
      </c>
      <c r="T12" s="55">
        <f>RANK(S12,S$11:S$13,0)</f>
        <v>1</v>
      </c>
      <c r="U12" s="55"/>
      <c r="V12" s="55"/>
      <c r="W12" s="53">
        <f>L12+O12+R12</f>
        <v>599</v>
      </c>
      <c r="X12" s="292">
        <v>119.5</v>
      </c>
      <c r="Y12" s="86">
        <f>ROUND(SUM(M12,P12,S12)/3,3)-IF($U12=1,0.5,IF($U12=2,1.5,0))</f>
        <v>66.556</v>
      </c>
      <c r="Z12" s="57" t="s">
        <v>36</v>
      </c>
    </row>
    <row r="13" spans="1:26" s="39" customFormat="1" ht="33" customHeight="1">
      <c r="A13" s="51">
        <f>RANK(Y13,Y$11:Y$13,0)</f>
        <v>2</v>
      </c>
      <c r="B13" s="52"/>
      <c r="C13" s="87"/>
      <c r="D13" s="88" t="s">
        <v>195</v>
      </c>
      <c r="E13" s="3" t="s">
        <v>124</v>
      </c>
      <c r="F13" s="2" t="s">
        <v>36</v>
      </c>
      <c r="G13" s="89" t="s">
        <v>196</v>
      </c>
      <c r="H13" s="94" t="s">
        <v>125</v>
      </c>
      <c r="I13" s="93" t="s">
        <v>126</v>
      </c>
      <c r="J13" s="167" t="s">
        <v>60</v>
      </c>
      <c r="K13" s="168" t="s">
        <v>49</v>
      </c>
      <c r="L13" s="53">
        <v>199.5</v>
      </c>
      <c r="M13" s="54">
        <f>L13/3</f>
        <v>66.5</v>
      </c>
      <c r="N13" s="55">
        <f>RANK(M13,M$11:M$13,0)</f>
        <v>1</v>
      </c>
      <c r="O13" s="53">
        <v>204</v>
      </c>
      <c r="P13" s="54">
        <f>O13/3</f>
        <v>68</v>
      </c>
      <c r="Q13" s="55">
        <f>RANK(P13,P$11:P$13,0)</f>
        <v>2</v>
      </c>
      <c r="R13" s="53">
        <v>195.5</v>
      </c>
      <c r="S13" s="54">
        <f>R13/3</f>
        <v>65.16666666666667</v>
      </c>
      <c r="T13" s="55">
        <f>RANK(S13,S$11:S$13,0)</f>
        <v>3</v>
      </c>
      <c r="U13" s="55"/>
      <c r="V13" s="55"/>
      <c r="W13" s="53">
        <f>L13+O13+R13</f>
        <v>599</v>
      </c>
      <c r="X13" s="292">
        <v>119.5</v>
      </c>
      <c r="Y13" s="86">
        <f>ROUND(SUM(M13,P13,S13)/3,3)-IF($U13=1,0.5,IF($U13=2,1.5,0))</f>
        <v>66.556</v>
      </c>
      <c r="Z13" s="57" t="s">
        <v>36</v>
      </c>
    </row>
    <row r="14" spans="1:26" s="39" customFormat="1" ht="33" customHeight="1">
      <c r="A14" s="324" t="s">
        <v>585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</row>
    <row r="15" spans="1:26" s="39" customFormat="1" ht="33" customHeight="1">
      <c r="A15" s="51">
        <f>RANK(Y15,Y$15,0)</f>
        <v>1</v>
      </c>
      <c r="B15" s="52"/>
      <c r="C15" s="87" t="s">
        <v>516</v>
      </c>
      <c r="D15" s="91" t="s">
        <v>51</v>
      </c>
      <c r="E15" s="3" t="s">
        <v>52</v>
      </c>
      <c r="F15" s="19">
        <v>3</v>
      </c>
      <c r="G15" s="89" t="s">
        <v>135</v>
      </c>
      <c r="H15" s="97" t="s">
        <v>58</v>
      </c>
      <c r="I15" s="93" t="s">
        <v>40</v>
      </c>
      <c r="J15" s="93" t="s">
        <v>40</v>
      </c>
      <c r="K15" s="168" t="s">
        <v>35</v>
      </c>
      <c r="L15" s="53">
        <v>247.5</v>
      </c>
      <c r="M15" s="54">
        <f>L15/3.9</f>
        <v>63.46153846153846</v>
      </c>
      <c r="N15" s="55">
        <f>RANK(M15,M$15,0)</f>
        <v>1</v>
      </c>
      <c r="O15" s="53">
        <v>258</v>
      </c>
      <c r="P15" s="54">
        <f>O15/3.9</f>
        <v>66.15384615384616</v>
      </c>
      <c r="Q15" s="55">
        <f>RANK(P15,P$15,0)</f>
        <v>1</v>
      </c>
      <c r="R15" s="53">
        <v>249</v>
      </c>
      <c r="S15" s="54">
        <f>R15/3.9</f>
        <v>63.84615384615385</v>
      </c>
      <c r="T15" s="55">
        <f>RANK(S15,S$15,0)</f>
        <v>1</v>
      </c>
      <c r="U15" s="55"/>
      <c r="V15" s="55"/>
      <c r="W15" s="53">
        <f>L15+O15+R15</f>
        <v>754.5</v>
      </c>
      <c r="X15" s="56"/>
      <c r="Y15" s="86">
        <f>ROUND(SUM(M15,P15,S15)/3,3)-IF($U15=1,0.5,IF($U15=2,1.5,0))</f>
        <v>64.487</v>
      </c>
      <c r="Z15" s="57" t="s">
        <v>385</v>
      </c>
    </row>
    <row r="16" spans="1:26" s="39" customFormat="1" ht="33" customHeight="1">
      <c r="A16" s="106"/>
      <c r="B16" s="59"/>
      <c r="C16" s="107"/>
      <c r="D16" s="145"/>
      <c r="E16" s="146"/>
      <c r="F16" s="147"/>
      <c r="G16" s="110"/>
      <c r="H16" s="137"/>
      <c r="I16" s="138"/>
      <c r="J16" s="138"/>
      <c r="K16" s="138"/>
      <c r="L16" s="113"/>
      <c r="M16" s="114"/>
      <c r="N16" s="115"/>
      <c r="O16" s="113"/>
      <c r="P16" s="114"/>
      <c r="Q16" s="115"/>
      <c r="R16" s="113"/>
      <c r="S16" s="114"/>
      <c r="T16" s="115"/>
      <c r="U16" s="115"/>
      <c r="V16" s="115"/>
      <c r="W16" s="113"/>
      <c r="X16" s="116"/>
      <c r="Y16" s="69"/>
      <c r="Z16" s="117"/>
    </row>
    <row r="17" spans="1:25" ht="30" customHeight="1">
      <c r="A17" s="1"/>
      <c r="B17" s="1"/>
      <c r="C17" s="1"/>
      <c r="D17" s="1" t="s">
        <v>14</v>
      </c>
      <c r="E17" s="1"/>
      <c r="F17" s="1"/>
      <c r="G17" s="1"/>
      <c r="H17" s="1"/>
      <c r="I17" s="1" t="s">
        <v>197</v>
      </c>
      <c r="J17" s="1"/>
      <c r="K17" s="72"/>
      <c r="L17" s="73"/>
      <c r="M17" s="72"/>
      <c r="N17" s="1"/>
      <c r="O17" s="74"/>
      <c r="P17" s="75"/>
      <c r="Q17" s="1"/>
      <c r="R17" s="74"/>
      <c r="S17" s="75"/>
      <c r="T17" s="1"/>
      <c r="U17" s="1"/>
      <c r="V17" s="1"/>
      <c r="W17" s="1"/>
      <c r="X17" s="1"/>
      <c r="Y17" s="75"/>
    </row>
    <row r="18" spans="1:25" ht="30" customHeight="1">
      <c r="A18" s="1"/>
      <c r="B18" s="1"/>
      <c r="C18" s="1"/>
      <c r="D18" s="1" t="s">
        <v>15</v>
      </c>
      <c r="E18" s="1"/>
      <c r="F18" s="1"/>
      <c r="G18" s="1"/>
      <c r="H18" s="1"/>
      <c r="I18" s="1" t="s">
        <v>198</v>
      </c>
      <c r="J18" s="1"/>
      <c r="K18" s="72"/>
      <c r="L18" s="73"/>
      <c r="M18" s="76"/>
      <c r="O18" s="74"/>
      <c r="P18" s="75"/>
      <c r="Q18" s="1"/>
      <c r="R18" s="74"/>
      <c r="S18" s="75"/>
      <c r="T18" s="1"/>
      <c r="U18" s="1"/>
      <c r="V18" s="1"/>
      <c r="W18" s="1"/>
      <c r="X18" s="1"/>
      <c r="Y18" s="75"/>
    </row>
    <row r="19" spans="11:13" ht="12.75">
      <c r="K19" s="72"/>
      <c r="L19" s="73"/>
      <c r="M19" s="72"/>
    </row>
    <row r="20" spans="11:13" ht="12.75">
      <c r="K20" s="72"/>
      <c r="L20" s="73"/>
      <c r="M20" s="72"/>
    </row>
  </sheetData>
  <sheetProtection/>
  <mergeCells count="26">
    <mergeCell ref="A10:Z10"/>
    <mergeCell ref="A14:Z14"/>
    <mergeCell ref="A6:Z6"/>
    <mergeCell ref="A2:Z2"/>
    <mergeCell ref="A3:Z3"/>
    <mergeCell ref="A4:Z4"/>
    <mergeCell ref="A5:Z5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Z8:Z9"/>
    <mergeCell ref="R8:T8"/>
    <mergeCell ref="U8:U9"/>
    <mergeCell ref="V8:V9"/>
    <mergeCell ref="W8:W9"/>
    <mergeCell ref="X8:X9"/>
    <mergeCell ref="Y8:Y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75" zoomScaleNormal="50" zoomScaleSheetLayoutView="75" zoomScalePageLayoutView="0" workbookViewId="0" topLeftCell="A6">
      <selection activeCell="D12" sqref="D12:K20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4" customHeight="1">
      <c r="A2" s="335" t="s">
        <v>384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94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1.25">
      <c r="A6" s="339" t="s">
        <v>50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8" t="s">
        <v>584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 spans="1:25" ht="18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3" s="38" customFormat="1" ht="12.75">
      <c r="A9" s="7" t="s">
        <v>168</v>
      </c>
      <c r="B9" s="42"/>
      <c r="C9" s="43"/>
      <c r="D9" s="43"/>
      <c r="E9" s="43"/>
      <c r="F9" s="43"/>
      <c r="G9" s="43"/>
      <c r="H9" s="43"/>
      <c r="I9" s="43"/>
      <c r="J9" s="43"/>
      <c r="K9" s="44"/>
      <c r="L9" s="45"/>
      <c r="V9" s="7" t="s">
        <v>514</v>
      </c>
      <c r="W9" s="7"/>
    </row>
    <row r="10" spans="1:26" s="47" customFormat="1" ht="19.5" customHeight="1">
      <c r="A10" s="331" t="s">
        <v>32</v>
      </c>
      <c r="B10" s="332" t="s">
        <v>3</v>
      </c>
      <c r="C10" s="329" t="s">
        <v>4</v>
      </c>
      <c r="D10" s="333" t="s">
        <v>19</v>
      </c>
      <c r="E10" s="333" t="s">
        <v>6</v>
      </c>
      <c r="F10" s="331" t="s">
        <v>7</v>
      </c>
      <c r="G10" s="333" t="s">
        <v>20</v>
      </c>
      <c r="H10" s="333" t="s">
        <v>6</v>
      </c>
      <c r="I10" s="333" t="s">
        <v>9</v>
      </c>
      <c r="J10" s="46"/>
      <c r="K10" s="333" t="s">
        <v>11</v>
      </c>
      <c r="L10" s="326" t="s">
        <v>21</v>
      </c>
      <c r="M10" s="326"/>
      <c r="N10" s="326"/>
      <c r="O10" s="326" t="s">
        <v>22</v>
      </c>
      <c r="P10" s="326"/>
      <c r="Q10" s="326"/>
      <c r="R10" s="326" t="s">
        <v>23</v>
      </c>
      <c r="S10" s="326"/>
      <c r="T10" s="326"/>
      <c r="U10" s="327" t="s">
        <v>24</v>
      </c>
      <c r="V10" s="329" t="s">
        <v>25</v>
      </c>
      <c r="W10" s="331" t="s">
        <v>26</v>
      </c>
      <c r="X10" s="332" t="s">
        <v>27</v>
      </c>
      <c r="Y10" s="323" t="s">
        <v>28</v>
      </c>
      <c r="Z10" s="323" t="s">
        <v>29</v>
      </c>
    </row>
    <row r="11" spans="1:26" s="47" customFormat="1" ht="39.75" customHeight="1">
      <c r="A11" s="331"/>
      <c r="B11" s="332"/>
      <c r="C11" s="330"/>
      <c r="D11" s="333"/>
      <c r="E11" s="333"/>
      <c r="F11" s="331"/>
      <c r="G11" s="333"/>
      <c r="H11" s="333"/>
      <c r="I11" s="333"/>
      <c r="J11" s="46"/>
      <c r="K11" s="333"/>
      <c r="L11" s="48" t="s">
        <v>30</v>
      </c>
      <c r="M11" s="49" t="s">
        <v>31</v>
      </c>
      <c r="N11" s="50" t="s">
        <v>32</v>
      </c>
      <c r="O11" s="48" t="s">
        <v>30</v>
      </c>
      <c r="P11" s="49" t="s">
        <v>31</v>
      </c>
      <c r="Q11" s="50" t="s">
        <v>32</v>
      </c>
      <c r="R11" s="48" t="s">
        <v>30</v>
      </c>
      <c r="S11" s="49" t="s">
        <v>31</v>
      </c>
      <c r="T11" s="50" t="s">
        <v>32</v>
      </c>
      <c r="U11" s="328"/>
      <c r="V11" s="330"/>
      <c r="W11" s="331"/>
      <c r="X11" s="332"/>
      <c r="Y11" s="323"/>
      <c r="Z11" s="323"/>
    </row>
    <row r="12" spans="1:26" s="39" customFormat="1" ht="33" customHeight="1">
      <c r="A12" s="51">
        <f aca="true" t="shared" si="0" ref="A12:A20">RANK(Y12,Y$12:Y$20,0)</f>
        <v>1</v>
      </c>
      <c r="B12" s="52"/>
      <c r="C12" s="87" t="s">
        <v>42</v>
      </c>
      <c r="D12" s="98" t="s">
        <v>368</v>
      </c>
      <c r="E12" s="3" t="s">
        <v>61</v>
      </c>
      <c r="F12" s="261" t="s">
        <v>36</v>
      </c>
      <c r="G12" s="262" t="s">
        <v>369</v>
      </c>
      <c r="H12" s="252" t="s">
        <v>370</v>
      </c>
      <c r="I12" s="168" t="s">
        <v>371</v>
      </c>
      <c r="J12" s="263" t="s">
        <v>372</v>
      </c>
      <c r="K12" s="168" t="s">
        <v>49</v>
      </c>
      <c r="L12" s="53">
        <v>215.5</v>
      </c>
      <c r="M12" s="54">
        <f aca="true" t="shared" si="1" ref="M12:M20">L12/3</f>
        <v>71.83333333333333</v>
      </c>
      <c r="N12" s="55">
        <f aca="true" t="shared" si="2" ref="N12:N20">RANK(M12,M$12:M$20,0)</f>
        <v>1</v>
      </c>
      <c r="O12" s="53">
        <v>219.5</v>
      </c>
      <c r="P12" s="54">
        <f aca="true" t="shared" si="3" ref="P12:P20">O12/3</f>
        <v>73.16666666666667</v>
      </c>
      <c r="Q12" s="55">
        <f aca="true" t="shared" si="4" ref="Q12:Q20">RANK(P12,P$12:P$20,0)</f>
        <v>1</v>
      </c>
      <c r="R12" s="53">
        <v>213.5</v>
      </c>
      <c r="S12" s="54">
        <f aca="true" t="shared" si="5" ref="S12:S20">R12/3</f>
        <v>71.16666666666667</v>
      </c>
      <c r="T12" s="55">
        <f aca="true" t="shared" si="6" ref="T12:T20">RANK(S12,S$12:S$20,0)</f>
        <v>1</v>
      </c>
      <c r="U12" s="55"/>
      <c r="V12" s="55"/>
      <c r="W12" s="53">
        <f aca="true" t="shared" si="7" ref="W12:W20">L12+O12+R12</f>
        <v>648.5</v>
      </c>
      <c r="X12" s="56"/>
      <c r="Y12" s="86">
        <f>ROUND(SUM(M12,P12,S12)/3,3)-IF($U12=1,2,IF($U12=2,1.5,0))</f>
        <v>72.056</v>
      </c>
      <c r="Z12" s="57" t="s">
        <v>36</v>
      </c>
    </row>
    <row r="13" spans="1:26" s="39" customFormat="1" ht="33" customHeight="1">
      <c r="A13" s="51">
        <f t="shared" si="0"/>
        <v>2</v>
      </c>
      <c r="B13" s="52"/>
      <c r="C13" s="87" t="s">
        <v>42</v>
      </c>
      <c r="D13" s="88" t="s">
        <v>338</v>
      </c>
      <c r="E13" s="3" t="s">
        <v>339</v>
      </c>
      <c r="F13" s="209" t="s">
        <v>43</v>
      </c>
      <c r="G13" s="89" t="s">
        <v>563</v>
      </c>
      <c r="H13" s="97" t="s">
        <v>564</v>
      </c>
      <c r="I13" s="168" t="s">
        <v>565</v>
      </c>
      <c r="J13" s="93" t="s">
        <v>73</v>
      </c>
      <c r="K13" s="168" t="s">
        <v>74</v>
      </c>
      <c r="L13" s="53">
        <v>205</v>
      </c>
      <c r="M13" s="54">
        <f t="shared" si="1"/>
        <v>68.33333333333333</v>
      </c>
      <c r="N13" s="55">
        <f t="shared" si="2"/>
        <v>2</v>
      </c>
      <c r="O13" s="53">
        <v>203</v>
      </c>
      <c r="P13" s="54">
        <f t="shared" si="3"/>
        <v>67.66666666666667</v>
      </c>
      <c r="Q13" s="55">
        <f t="shared" si="4"/>
        <v>2</v>
      </c>
      <c r="R13" s="53">
        <v>203</v>
      </c>
      <c r="S13" s="54">
        <f t="shared" si="5"/>
        <v>67.66666666666667</v>
      </c>
      <c r="T13" s="55">
        <f t="shared" si="6"/>
        <v>2</v>
      </c>
      <c r="U13" s="55"/>
      <c r="V13" s="55"/>
      <c r="W13" s="53">
        <f t="shared" si="7"/>
        <v>611</v>
      </c>
      <c r="X13" s="56"/>
      <c r="Y13" s="86">
        <f>ROUND(SUM(M13,P13,S13)/3,3)-IF($U13=1,2,IF($U13=2,1.5,0))</f>
        <v>67.889</v>
      </c>
      <c r="Z13" s="57" t="s">
        <v>36</v>
      </c>
    </row>
    <row r="14" spans="1:26" s="39" customFormat="1" ht="33" customHeight="1">
      <c r="A14" s="51">
        <f t="shared" si="0"/>
        <v>3</v>
      </c>
      <c r="B14" s="52"/>
      <c r="C14" s="87" t="s">
        <v>42</v>
      </c>
      <c r="D14" s="219" t="s">
        <v>562</v>
      </c>
      <c r="E14" s="3"/>
      <c r="F14" s="256" t="s">
        <v>137</v>
      </c>
      <c r="G14" s="96" t="s">
        <v>340</v>
      </c>
      <c r="H14" s="166" t="s">
        <v>341</v>
      </c>
      <c r="I14" s="168" t="s">
        <v>54</v>
      </c>
      <c r="J14" s="221" t="s">
        <v>55</v>
      </c>
      <c r="K14" s="168" t="s">
        <v>586</v>
      </c>
      <c r="L14" s="53">
        <v>198.5</v>
      </c>
      <c r="M14" s="54">
        <f t="shared" si="1"/>
        <v>66.16666666666667</v>
      </c>
      <c r="N14" s="55">
        <f t="shared" si="2"/>
        <v>3</v>
      </c>
      <c r="O14" s="53">
        <v>196.5</v>
      </c>
      <c r="P14" s="54">
        <f t="shared" si="3"/>
        <v>65.5</v>
      </c>
      <c r="Q14" s="55">
        <f t="shared" si="4"/>
        <v>3</v>
      </c>
      <c r="R14" s="53">
        <v>192.5</v>
      </c>
      <c r="S14" s="54">
        <f t="shared" si="5"/>
        <v>64.16666666666667</v>
      </c>
      <c r="T14" s="55">
        <f t="shared" si="6"/>
        <v>4</v>
      </c>
      <c r="U14" s="55"/>
      <c r="V14" s="55"/>
      <c r="W14" s="53">
        <f t="shared" si="7"/>
        <v>587.5</v>
      </c>
      <c r="X14" s="56"/>
      <c r="Y14" s="86">
        <f>ROUND(SUM(M14,P14,S14)/3,3)-IF($U14=1,2,IF($U14=2,1.5,0))</f>
        <v>65.278</v>
      </c>
      <c r="Z14" s="57" t="s">
        <v>36</v>
      </c>
    </row>
    <row r="15" spans="1:26" s="39" customFormat="1" ht="33" customHeight="1">
      <c r="A15" s="51">
        <f t="shared" si="0"/>
        <v>4</v>
      </c>
      <c r="B15" s="52"/>
      <c r="C15" s="87" t="s">
        <v>42</v>
      </c>
      <c r="D15" s="91" t="s">
        <v>344</v>
      </c>
      <c r="E15" s="3"/>
      <c r="F15" s="19" t="s">
        <v>136</v>
      </c>
      <c r="G15" s="89" t="s">
        <v>318</v>
      </c>
      <c r="H15" s="191" t="s">
        <v>319</v>
      </c>
      <c r="I15" s="168" t="s">
        <v>54</v>
      </c>
      <c r="J15" s="167" t="s">
        <v>55</v>
      </c>
      <c r="K15" s="168" t="s">
        <v>320</v>
      </c>
      <c r="L15" s="53">
        <v>195.5</v>
      </c>
      <c r="M15" s="54">
        <f t="shared" si="1"/>
        <v>65.16666666666667</v>
      </c>
      <c r="N15" s="55">
        <f t="shared" si="2"/>
        <v>4</v>
      </c>
      <c r="O15" s="53">
        <v>192.5</v>
      </c>
      <c r="P15" s="54">
        <f t="shared" si="3"/>
        <v>64.16666666666667</v>
      </c>
      <c r="Q15" s="55">
        <f t="shared" si="4"/>
        <v>6</v>
      </c>
      <c r="R15" s="53">
        <v>198</v>
      </c>
      <c r="S15" s="54">
        <f t="shared" si="5"/>
        <v>66</v>
      </c>
      <c r="T15" s="55">
        <f t="shared" si="6"/>
        <v>3</v>
      </c>
      <c r="U15" s="55"/>
      <c r="V15" s="55"/>
      <c r="W15" s="53">
        <f t="shared" si="7"/>
        <v>586</v>
      </c>
      <c r="X15" s="56"/>
      <c r="Y15" s="86">
        <f>ROUND(SUM(M15,P15,S15)/3,3)-IF($U15=1,0.5,IF($U15=2,1.5,0))</f>
        <v>65.111</v>
      </c>
      <c r="Z15" s="57" t="s">
        <v>36</v>
      </c>
    </row>
    <row r="16" spans="1:26" s="39" customFormat="1" ht="33" customHeight="1">
      <c r="A16" s="51">
        <f t="shared" si="0"/>
        <v>5</v>
      </c>
      <c r="B16" s="52"/>
      <c r="C16" s="87" t="s">
        <v>42</v>
      </c>
      <c r="D16" s="91" t="s">
        <v>335</v>
      </c>
      <c r="E16" s="3"/>
      <c r="F16" s="254" t="s">
        <v>36</v>
      </c>
      <c r="G16" s="89" t="s">
        <v>336</v>
      </c>
      <c r="H16" s="92" t="s">
        <v>337</v>
      </c>
      <c r="I16" s="168" t="s">
        <v>54</v>
      </c>
      <c r="J16" s="167" t="s">
        <v>55</v>
      </c>
      <c r="K16" s="168" t="s">
        <v>320</v>
      </c>
      <c r="L16" s="53">
        <v>192</v>
      </c>
      <c r="M16" s="54">
        <f t="shared" si="1"/>
        <v>64</v>
      </c>
      <c r="N16" s="55">
        <f t="shared" si="2"/>
        <v>5</v>
      </c>
      <c r="O16" s="53">
        <v>195.5</v>
      </c>
      <c r="P16" s="54">
        <f t="shared" si="3"/>
        <v>65.16666666666667</v>
      </c>
      <c r="Q16" s="55">
        <f t="shared" si="4"/>
        <v>4</v>
      </c>
      <c r="R16" s="53">
        <v>189.5</v>
      </c>
      <c r="S16" s="54">
        <f t="shared" si="5"/>
        <v>63.166666666666664</v>
      </c>
      <c r="T16" s="55">
        <f t="shared" si="6"/>
        <v>5</v>
      </c>
      <c r="U16" s="55"/>
      <c r="V16" s="55"/>
      <c r="W16" s="53">
        <f t="shared" si="7"/>
        <v>577</v>
      </c>
      <c r="X16" s="56"/>
      <c r="Y16" s="86">
        <f>ROUND(SUM(M16,P16,S16)/3,3)-IF($U16=1,2,IF($U16=2,1.5,0))</f>
        <v>64.111</v>
      </c>
      <c r="Z16" s="57" t="s">
        <v>36</v>
      </c>
    </row>
    <row r="17" spans="1:26" s="39" customFormat="1" ht="33" customHeight="1">
      <c r="A17" s="51">
        <f t="shared" si="0"/>
        <v>6</v>
      </c>
      <c r="B17" s="52"/>
      <c r="C17" s="87" t="s">
        <v>42</v>
      </c>
      <c r="D17" s="91" t="s">
        <v>321</v>
      </c>
      <c r="E17" s="3"/>
      <c r="F17" s="278" t="s">
        <v>36</v>
      </c>
      <c r="G17" s="89" t="s">
        <v>322</v>
      </c>
      <c r="H17" s="185" t="s">
        <v>323</v>
      </c>
      <c r="I17" s="168" t="s">
        <v>324</v>
      </c>
      <c r="J17" s="253" t="s">
        <v>55</v>
      </c>
      <c r="K17" s="168" t="s">
        <v>320</v>
      </c>
      <c r="L17" s="53">
        <v>186</v>
      </c>
      <c r="M17" s="54">
        <f t="shared" si="1"/>
        <v>62</v>
      </c>
      <c r="N17" s="55">
        <f t="shared" si="2"/>
        <v>7</v>
      </c>
      <c r="O17" s="53">
        <v>192.5</v>
      </c>
      <c r="P17" s="54">
        <f t="shared" si="3"/>
        <v>64.16666666666667</v>
      </c>
      <c r="Q17" s="55">
        <f t="shared" si="4"/>
        <v>6</v>
      </c>
      <c r="R17" s="53">
        <v>186</v>
      </c>
      <c r="S17" s="54">
        <f t="shared" si="5"/>
        <v>62</v>
      </c>
      <c r="T17" s="55">
        <f t="shared" si="6"/>
        <v>6</v>
      </c>
      <c r="U17" s="55"/>
      <c r="V17" s="55"/>
      <c r="W17" s="53">
        <f t="shared" si="7"/>
        <v>564.5</v>
      </c>
      <c r="X17" s="56"/>
      <c r="Y17" s="86">
        <f>ROUND(SUM(M17,P17,S17)/3,3)-IF($U17=1,0.5,IF($U17=2,1.5,0))</f>
        <v>62.722</v>
      </c>
      <c r="Z17" s="57" t="s">
        <v>136</v>
      </c>
    </row>
    <row r="18" spans="1:26" s="39" customFormat="1" ht="33" customHeight="1">
      <c r="A18" s="51">
        <f t="shared" si="0"/>
        <v>7</v>
      </c>
      <c r="B18" s="52"/>
      <c r="C18" s="87" t="s">
        <v>42</v>
      </c>
      <c r="D18" s="91" t="s">
        <v>317</v>
      </c>
      <c r="E18" s="3"/>
      <c r="F18" s="19" t="s">
        <v>43</v>
      </c>
      <c r="G18" s="89" t="s">
        <v>318</v>
      </c>
      <c r="H18" s="191" t="s">
        <v>319</v>
      </c>
      <c r="I18" s="168" t="s">
        <v>54</v>
      </c>
      <c r="J18" s="167" t="s">
        <v>55</v>
      </c>
      <c r="K18" s="168" t="s">
        <v>320</v>
      </c>
      <c r="L18" s="53">
        <v>184</v>
      </c>
      <c r="M18" s="54">
        <f t="shared" si="1"/>
        <v>61.333333333333336</v>
      </c>
      <c r="N18" s="55">
        <f t="shared" si="2"/>
        <v>8</v>
      </c>
      <c r="O18" s="53">
        <v>193</v>
      </c>
      <c r="P18" s="54">
        <f t="shared" si="3"/>
        <v>64.33333333333333</v>
      </c>
      <c r="Q18" s="55">
        <f t="shared" si="4"/>
        <v>5</v>
      </c>
      <c r="R18" s="53">
        <v>184</v>
      </c>
      <c r="S18" s="54">
        <f t="shared" si="5"/>
        <v>61.333333333333336</v>
      </c>
      <c r="T18" s="55">
        <f t="shared" si="6"/>
        <v>8</v>
      </c>
      <c r="U18" s="55"/>
      <c r="V18" s="55"/>
      <c r="W18" s="53">
        <f t="shared" si="7"/>
        <v>561</v>
      </c>
      <c r="X18" s="56"/>
      <c r="Y18" s="86">
        <f>ROUND(SUM(M18,P18,S18)/3,3)-IF($U18=1,2,IF($U18=2,1.5,0))</f>
        <v>62.333</v>
      </c>
      <c r="Z18" s="57" t="s">
        <v>136</v>
      </c>
    </row>
    <row r="19" spans="1:26" s="39" customFormat="1" ht="33" customHeight="1">
      <c r="A19" s="51">
        <f t="shared" si="0"/>
        <v>8</v>
      </c>
      <c r="B19" s="52"/>
      <c r="C19" s="87" t="s">
        <v>42</v>
      </c>
      <c r="D19" s="88" t="s">
        <v>332</v>
      </c>
      <c r="E19" s="3"/>
      <c r="F19" s="2" t="s">
        <v>36</v>
      </c>
      <c r="G19" s="89" t="s">
        <v>333</v>
      </c>
      <c r="H19" s="166" t="s">
        <v>334</v>
      </c>
      <c r="I19" s="168" t="s">
        <v>54</v>
      </c>
      <c r="J19" s="167" t="s">
        <v>55</v>
      </c>
      <c r="K19" s="168" t="s">
        <v>586</v>
      </c>
      <c r="L19" s="53">
        <v>190</v>
      </c>
      <c r="M19" s="54">
        <f t="shared" si="1"/>
        <v>63.333333333333336</v>
      </c>
      <c r="N19" s="55">
        <f t="shared" si="2"/>
        <v>6</v>
      </c>
      <c r="O19" s="53">
        <v>187</v>
      </c>
      <c r="P19" s="54">
        <f t="shared" si="3"/>
        <v>62.333333333333336</v>
      </c>
      <c r="Q19" s="55">
        <f t="shared" si="4"/>
        <v>8</v>
      </c>
      <c r="R19" s="53">
        <v>183.5</v>
      </c>
      <c r="S19" s="54">
        <f t="shared" si="5"/>
        <v>61.166666666666664</v>
      </c>
      <c r="T19" s="55">
        <f t="shared" si="6"/>
        <v>9</v>
      </c>
      <c r="U19" s="55"/>
      <c r="V19" s="55"/>
      <c r="W19" s="53">
        <f t="shared" si="7"/>
        <v>560.5</v>
      </c>
      <c r="X19" s="56"/>
      <c r="Y19" s="86">
        <f>ROUND(SUM(M19,P19,S19)/3,3)-IF($U19=1,2,IF($U19=2,1.5,0))</f>
        <v>62.278</v>
      </c>
      <c r="Z19" s="57" t="s">
        <v>136</v>
      </c>
    </row>
    <row r="20" spans="1:26" s="39" customFormat="1" ht="33" customHeight="1">
      <c r="A20" s="51">
        <f t="shared" si="0"/>
        <v>9</v>
      </c>
      <c r="B20" s="52"/>
      <c r="C20" s="87" t="s">
        <v>42</v>
      </c>
      <c r="D20" s="88" t="s">
        <v>517</v>
      </c>
      <c r="E20" s="3"/>
      <c r="F20" s="2" t="s">
        <v>43</v>
      </c>
      <c r="G20" s="96" t="s">
        <v>452</v>
      </c>
      <c r="H20" s="166" t="s">
        <v>453</v>
      </c>
      <c r="I20" s="168" t="s">
        <v>454</v>
      </c>
      <c r="J20" s="167" t="s">
        <v>518</v>
      </c>
      <c r="K20" s="168" t="s">
        <v>519</v>
      </c>
      <c r="L20" s="53">
        <v>182.5</v>
      </c>
      <c r="M20" s="54">
        <f t="shared" si="1"/>
        <v>60.833333333333336</v>
      </c>
      <c r="N20" s="55">
        <f t="shared" si="2"/>
        <v>9</v>
      </c>
      <c r="O20" s="53">
        <v>185.5</v>
      </c>
      <c r="P20" s="54">
        <f t="shared" si="3"/>
        <v>61.833333333333336</v>
      </c>
      <c r="Q20" s="55">
        <f t="shared" si="4"/>
        <v>9</v>
      </c>
      <c r="R20" s="53">
        <v>184.5</v>
      </c>
      <c r="S20" s="54">
        <f t="shared" si="5"/>
        <v>61.5</v>
      </c>
      <c r="T20" s="55">
        <f t="shared" si="6"/>
        <v>7</v>
      </c>
      <c r="U20" s="55">
        <v>2</v>
      </c>
      <c r="V20" s="55"/>
      <c r="W20" s="53">
        <f t="shared" si="7"/>
        <v>552.5</v>
      </c>
      <c r="X20" s="56"/>
      <c r="Y20" s="86">
        <f>ROUND(SUM(M20,P20,S20)/3,3)-IF($U20=1,2,IF($U20=2,1.5,0))</f>
        <v>59.889</v>
      </c>
      <c r="Z20" s="57" t="s">
        <v>137</v>
      </c>
    </row>
    <row r="21" spans="1:25" s="39" customFormat="1" ht="22.5" customHeight="1">
      <c r="A21" s="58"/>
      <c r="B21" s="59"/>
      <c r="C21" s="60"/>
      <c r="D21" s="61"/>
      <c r="E21" s="62"/>
      <c r="F21" s="63"/>
      <c r="G21" s="64"/>
      <c r="H21" s="65"/>
      <c r="I21" s="66"/>
      <c r="J21" s="67"/>
      <c r="K21" s="66"/>
      <c r="L21" s="68"/>
      <c r="M21" s="69"/>
      <c r="N21" s="70"/>
      <c r="O21" s="68"/>
      <c r="P21" s="69"/>
      <c r="Q21" s="70"/>
      <c r="R21" s="68"/>
      <c r="S21" s="69"/>
      <c r="T21" s="70"/>
      <c r="U21" s="70"/>
      <c r="V21" s="70"/>
      <c r="W21" s="68"/>
      <c r="X21" s="71"/>
      <c r="Y21" s="69"/>
    </row>
    <row r="22" spans="1:25" ht="30" customHeight="1">
      <c r="A22" s="1"/>
      <c r="B22" s="1"/>
      <c r="C22" s="1"/>
      <c r="D22" s="1" t="s">
        <v>14</v>
      </c>
      <c r="E22" s="1"/>
      <c r="F22" s="1"/>
      <c r="G22" s="1"/>
      <c r="H22" s="1"/>
      <c r="I22" s="1" t="s">
        <v>197</v>
      </c>
      <c r="J22" s="1"/>
      <c r="K22" s="72"/>
      <c r="L22" s="73"/>
      <c r="M22" s="72"/>
      <c r="N22" s="1"/>
      <c r="O22" s="74"/>
      <c r="P22" s="75"/>
      <c r="Q22" s="1"/>
      <c r="R22" s="74"/>
      <c r="S22" s="75"/>
      <c r="T22" s="1"/>
      <c r="U22" s="1"/>
      <c r="V22" s="1"/>
      <c r="W22" s="1"/>
      <c r="X22" s="1"/>
      <c r="Y22" s="75"/>
    </row>
    <row r="23" spans="1:25" ht="30" customHeight="1">
      <c r="A23" s="1"/>
      <c r="B23" s="1"/>
      <c r="C23" s="1"/>
      <c r="D23" s="1" t="s">
        <v>15</v>
      </c>
      <c r="E23" s="1"/>
      <c r="F23" s="1"/>
      <c r="G23" s="1"/>
      <c r="H23" s="1"/>
      <c r="I23" s="1" t="s">
        <v>198</v>
      </c>
      <c r="J23" s="1"/>
      <c r="K23" s="72"/>
      <c r="L23" s="73"/>
      <c r="M23" s="76"/>
      <c r="O23" s="74"/>
      <c r="P23" s="75"/>
      <c r="Q23" s="1"/>
      <c r="R23" s="74"/>
      <c r="S23" s="75"/>
      <c r="T23" s="1"/>
      <c r="U23" s="1"/>
      <c r="V23" s="1"/>
      <c r="W23" s="1"/>
      <c r="X23" s="1"/>
      <c r="Y23" s="75"/>
    </row>
    <row r="24" spans="11:13" ht="12.75">
      <c r="K24" s="72"/>
      <c r="L24" s="73"/>
      <c r="M24" s="72"/>
    </row>
    <row r="25" spans="11:13" ht="12.75">
      <c r="K25" s="72"/>
      <c r="L25" s="73"/>
      <c r="M25" s="72"/>
    </row>
  </sheetData>
  <sheetProtection/>
  <protectedRanges>
    <protectedRange sqref="K13:K14" name="Диапазон1_3_1_1_3_11_1_1_3_1_3_1_1_1_1_2"/>
  </protectedRanges>
  <mergeCells count="25"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5" zoomScaleNormal="50" zoomScaleSheetLayoutView="75" zoomScalePageLayoutView="0" workbookViewId="0" topLeftCell="A2">
      <selection activeCell="D11" sqref="D11:K16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4" customHeight="1">
      <c r="A2" s="335" t="s">
        <v>384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95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1.25">
      <c r="A6" s="339" t="s">
        <v>50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8" t="s">
        <v>588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 spans="1:23" s="38" customFormat="1" ht="12.75">
      <c r="A8" s="7" t="s">
        <v>168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7" t="s">
        <v>514</v>
      </c>
      <c r="W8" s="7"/>
    </row>
    <row r="9" spans="1:26" s="47" customFormat="1" ht="19.5" customHeight="1">
      <c r="A9" s="331" t="s">
        <v>32</v>
      </c>
      <c r="B9" s="332" t="s">
        <v>3</v>
      </c>
      <c r="C9" s="329" t="s">
        <v>4</v>
      </c>
      <c r="D9" s="333" t="s">
        <v>19</v>
      </c>
      <c r="E9" s="333" t="s">
        <v>6</v>
      </c>
      <c r="F9" s="331" t="s">
        <v>7</v>
      </c>
      <c r="G9" s="333" t="s">
        <v>20</v>
      </c>
      <c r="H9" s="333" t="s">
        <v>6</v>
      </c>
      <c r="I9" s="333" t="s">
        <v>9</v>
      </c>
      <c r="J9" s="46"/>
      <c r="K9" s="333" t="s">
        <v>11</v>
      </c>
      <c r="L9" s="326" t="s">
        <v>21</v>
      </c>
      <c r="M9" s="326"/>
      <c r="N9" s="326"/>
      <c r="O9" s="326" t="s">
        <v>22</v>
      </c>
      <c r="P9" s="326"/>
      <c r="Q9" s="326"/>
      <c r="R9" s="326" t="s">
        <v>23</v>
      </c>
      <c r="S9" s="326"/>
      <c r="T9" s="326"/>
      <c r="U9" s="327" t="s">
        <v>24</v>
      </c>
      <c r="V9" s="329" t="s">
        <v>25</v>
      </c>
      <c r="W9" s="331" t="s">
        <v>26</v>
      </c>
      <c r="X9" s="332" t="s">
        <v>27</v>
      </c>
      <c r="Y9" s="323" t="s">
        <v>28</v>
      </c>
      <c r="Z9" s="323" t="s">
        <v>29</v>
      </c>
    </row>
    <row r="10" spans="1:26" s="47" customFormat="1" ht="39.75" customHeight="1">
      <c r="A10" s="331"/>
      <c r="B10" s="332"/>
      <c r="C10" s="330"/>
      <c r="D10" s="333"/>
      <c r="E10" s="333"/>
      <c r="F10" s="331"/>
      <c r="G10" s="333"/>
      <c r="H10" s="333"/>
      <c r="I10" s="333"/>
      <c r="J10" s="46"/>
      <c r="K10" s="333"/>
      <c r="L10" s="48" t="s">
        <v>30</v>
      </c>
      <c r="M10" s="49" t="s">
        <v>31</v>
      </c>
      <c r="N10" s="50" t="s">
        <v>32</v>
      </c>
      <c r="O10" s="48" t="s">
        <v>30</v>
      </c>
      <c r="P10" s="49" t="s">
        <v>31</v>
      </c>
      <c r="Q10" s="50" t="s">
        <v>32</v>
      </c>
      <c r="R10" s="48" t="s">
        <v>30</v>
      </c>
      <c r="S10" s="49" t="s">
        <v>31</v>
      </c>
      <c r="T10" s="50" t="s">
        <v>32</v>
      </c>
      <c r="U10" s="328"/>
      <c r="V10" s="330"/>
      <c r="W10" s="331"/>
      <c r="X10" s="332"/>
      <c r="Y10" s="323"/>
      <c r="Z10" s="323"/>
    </row>
    <row r="11" spans="1:26" s="39" customFormat="1" ht="33" customHeight="1">
      <c r="A11" s="51">
        <f aca="true" t="shared" si="0" ref="A11:A16">RANK(Y11,Y$11:Y$16,0)</f>
        <v>1</v>
      </c>
      <c r="B11" s="52"/>
      <c r="C11" s="87"/>
      <c r="D11" s="98" t="s">
        <v>368</v>
      </c>
      <c r="E11" s="3" t="s">
        <v>61</v>
      </c>
      <c r="F11" s="261" t="s">
        <v>36</v>
      </c>
      <c r="G11" s="262" t="s">
        <v>377</v>
      </c>
      <c r="H11" s="281" t="s">
        <v>378</v>
      </c>
      <c r="I11" s="168" t="s">
        <v>47</v>
      </c>
      <c r="J11" s="263" t="s">
        <v>372</v>
      </c>
      <c r="K11" s="172" t="s">
        <v>49</v>
      </c>
      <c r="L11" s="53">
        <v>203.5</v>
      </c>
      <c r="M11" s="54">
        <f aca="true" t="shared" si="1" ref="M11:M16">L11/3.2</f>
        <v>63.59375</v>
      </c>
      <c r="N11" s="55">
        <f aca="true" t="shared" si="2" ref="N11:N16">RANK(M11,M$11:M$16,0)</f>
        <v>3</v>
      </c>
      <c r="O11" s="53">
        <v>212</v>
      </c>
      <c r="P11" s="54">
        <f aca="true" t="shared" si="3" ref="P11:P16">O11/3.2</f>
        <v>66.25</v>
      </c>
      <c r="Q11" s="55">
        <f aca="true" t="shared" si="4" ref="Q11:Q16">RANK(P11,P$11:P$16,0)</f>
        <v>1</v>
      </c>
      <c r="R11" s="53">
        <v>219</v>
      </c>
      <c r="S11" s="54">
        <f aca="true" t="shared" si="5" ref="S11:S16">R11/3.2</f>
        <v>68.4375</v>
      </c>
      <c r="T11" s="55">
        <f aca="true" t="shared" si="6" ref="T11:T16">RANK(S11,S$11:S$16,0)</f>
        <v>1</v>
      </c>
      <c r="U11" s="55"/>
      <c r="V11" s="55"/>
      <c r="W11" s="53">
        <f aca="true" t="shared" si="7" ref="W11:W16">L11+O11+R11</f>
        <v>634.5</v>
      </c>
      <c r="X11" s="56"/>
      <c r="Y11" s="86">
        <f aca="true" t="shared" si="8" ref="Y11:Y16">ROUND(SUM(M11,P11,S11)/3,3)-IF($U11=1,0.5,IF($U11=2,1.5,0))</f>
        <v>66.094</v>
      </c>
      <c r="Z11" s="57" t="s">
        <v>36</v>
      </c>
    </row>
    <row r="12" spans="1:26" s="39" customFormat="1" ht="33" customHeight="1">
      <c r="A12" s="51">
        <f t="shared" si="0"/>
        <v>2</v>
      </c>
      <c r="B12" s="52"/>
      <c r="C12" s="87"/>
      <c r="D12" s="187" t="s">
        <v>335</v>
      </c>
      <c r="E12" s="188"/>
      <c r="F12" s="293" t="s">
        <v>36</v>
      </c>
      <c r="G12" s="190" t="s">
        <v>336</v>
      </c>
      <c r="H12" s="280" t="s">
        <v>337</v>
      </c>
      <c r="I12" s="168" t="s">
        <v>54</v>
      </c>
      <c r="J12" s="264" t="s">
        <v>55</v>
      </c>
      <c r="K12" s="172" t="s">
        <v>56</v>
      </c>
      <c r="L12" s="53">
        <v>205.5</v>
      </c>
      <c r="M12" s="54">
        <f t="shared" si="1"/>
        <v>64.21875</v>
      </c>
      <c r="N12" s="55">
        <f t="shared" si="2"/>
        <v>2</v>
      </c>
      <c r="O12" s="53">
        <v>204</v>
      </c>
      <c r="P12" s="54">
        <f t="shared" si="3"/>
        <v>63.75</v>
      </c>
      <c r="Q12" s="55">
        <f t="shared" si="4"/>
        <v>3</v>
      </c>
      <c r="R12" s="53">
        <v>203.5</v>
      </c>
      <c r="S12" s="54">
        <f t="shared" si="5"/>
        <v>63.59375</v>
      </c>
      <c r="T12" s="55">
        <f t="shared" si="6"/>
        <v>2</v>
      </c>
      <c r="U12" s="55"/>
      <c r="V12" s="55"/>
      <c r="W12" s="53">
        <f t="shared" si="7"/>
        <v>613</v>
      </c>
      <c r="X12" s="56"/>
      <c r="Y12" s="86">
        <f t="shared" si="8"/>
        <v>63.854</v>
      </c>
      <c r="Z12" s="57" t="s">
        <v>36</v>
      </c>
    </row>
    <row r="13" spans="1:26" s="39" customFormat="1" ht="33" customHeight="1">
      <c r="A13" s="51">
        <f t="shared" si="0"/>
        <v>3</v>
      </c>
      <c r="B13" s="52"/>
      <c r="C13" s="87"/>
      <c r="D13" s="91" t="s">
        <v>209</v>
      </c>
      <c r="E13" s="3"/>
      <c r="F13" s="19" t="s">
        <v>36</v>
      </c>
      <c r="G13" s="89" t="s">
        <v>210</v>
      </c>
      <c r="H13" s="192" t="s">
        <v>59</v>
      </c>
      <c r="I13" s="168" t="s">
        <v>54</v>
      </c>
      <c r="J13" s="167" t="s">
        <v>55</v>
      </c>
      <c r="K13" s="172" t="s">
        <v>56</v>
      </c>
      <c r="L13" s="53">
        <v>203</v>
      </c>
      <c r="M13" s="54">
        <f t="shared" si="1"/>
        <v>63.4375</v>
      </c>
      <c r="N13" s="55">
        <f t="shared" si="2"/>
        <v>4</v>
      </c>
      <c r="O13" s="53">
        <v>206.5</v>
      </c>
      <c r="P13" s="54">
        <f t="shared" si="3"/>
        <v>64.53125</v>
      </c>
      <c r="Q13" s="55">
        <f t="shared" si="4"/>
        <v>2</v>
      </c>
      <c r="R13" s="53">
        <v>197.5</v>
      </c>
      <c r="S13" s="54">
        <f t="shared" si="5"/>
        <v>61.71875</v>
      </c>
      <c r="T13" s="55">
        <f t="shared" si="6"/>
        <v>5</v>
      </c>
      <c r="U13" s="55"/>
      <c r="V13" s="55"/>
      <c r="W13" s="53">
        <f t="shared" si="7"/>
        <v>607</v>
      </c>
      <c r="X13" s="56"/>
      <c r="Y13" s="86">
        <f t="shared" si="8"/>
        <v>63.229</v>
      </c>
      <c r="Z13" s="57" t="s">
        <v>36</v>
      </c>
    </row>
    <row r="14" spans="1:26" s="39" customFormat="1" ht="33" customHeight="1">
      <c r="A14" s="51">
        <f t="shared" si="0"/>
        <v>4</v>
      </c>
      <c r="B14" s="52"/>
      <c r="C14" s="87"/>
      <c r="D14" s="88" t="s">
        <v>204</v>
      </c>
      <c r="E14" s="92"/>
      <c r="F14" s="209" t="s">
        <v>43</v>
      </c>
      <c r="G14" s="89" t="s">
        <v>205</v>
      </c>
      <c r="H14" s="92" t="s">
        <v>206</v>
      </c>
      <c r="I14" s="168" t="s">
        <v>54</v>
      </c>
      <c r="J14" s="167" t="s">
        <v>55</v>
      </c>
      <c r="K14" s="172" t="s">
        <v>56</v>
      </c>
      <c r="L14" s="53">
        <v>207</v>
      </c>
      <c r="M14" s="54">
        <f t="shared" si="1"/>
        <v>64.6875</v>
      </c>
      <c r="N14" s="55">
        <f t="shared" si="2"/>
        <v>1</v>
      </c>
      <c r="O14" s="53">
        <v>197</v>
      </c>
      <c r="P14" s="54">
        <f t="shared" si="3"/>
        <v>61.5625</v>
      </c>
      <c r="Q14" s="55">
        <f t="shared" si="4"/>
        <v>6</v>
      </c>
      <c r="R14" s="53">
        <v>201</v>
      </c>
      <c r="S14" s="54">
        <f t="shared" si="5"/>
        <v>62.8125</v>
      </c>
      <c r="T14" s="55">
        <f t="shared" si="6"/>
        <v>3</v>
      </c>
      <c r="U14" s="55"/>
      <c r="V14" s="55"/>
      <c r="W14" s="53">
        <f t="shared" si="7"/>
        <v>605</v>
      </c>
      <c r="X14" s="56"/>
      <c r="Y14" s="86">
        <f t="shared" si="8"/>
        <v>63.021</v>
      </c>
      <c r="Z14" s="57" t="s">
        <v>36</v>
      </c>
    </row>
    <row r="15" spans="1:26" s="39" customFormat="1" ht="33" customHeight="1">
      <c r="A15" s="51">
        <f t="shared" si="0"/>
        <v>5</v>
      </c>
      <c r="B15" s="52"/>
      <c r="C15" s="87"/>
      <c r="D15" s="91" t="s">
        <v>51</v>
      </c>
      <c r="E15" s="3" t="s">
        <v>52</v>
      </c>
      <c r="F15" s="19">
        <v>3</v>
      </c>
      <c r="G15" s="89" t="s">
        <v>135</v>
      </c>
      <c r="H15" s="97" t="s">
        <v>58</v>
      </c>
      <c r="I15" s="168" t="s">
        <v>40</v>
      </c>
      <c r="J15" s="93" t="s">
        <v>40</v>
      </c>
      <c r="K15" s="172" t="s">
        <v>35</v>
      </c>
      <c r="L15" s="53">
        <v>194</v>
      </c>
      <c r="M15" s="54">
        <f t="shared" si="1"/>
        <v>60.625</v>
      </c>
      <c r="N15" s="55">
        <f t="shared" si="2"/>
        <v>5</v>
      </c>
      <c r="O15" s="53">
        <v>200.5</v>
      </c>
      <c r="P15" s="54">
        <f t="shared" si="3"/>
        <v>62.65625</v>
      </c>
      <c r="Q15" s="55">
        <f t="shared" si="4"/>
        <v>4</v>
      </c>
      <c r="R15" s="53">
        <v>194.5</v>
      </c>
      <c r="S15" s="54">
        <f t="shared" si="5"/>
        <v>60.78125</v>
      </c>
      <c r="T15" s="55">
        <f t="shared" si="6"/>
        <v>6</v>
      </c>
      <c r="U15" s="55"/>
      <c r="V15" s="55"/>
      <c r="W15" s="53">
        <f t="shared" si="7"/>
        <v>589</v>
      </c>
      <c r="X15" s="56"/>
      <c r="Y15" s="86">
        <f t="shared" si="8"/>
        <v>61.354</v>
      </c>
      <c r="Z15" s="57" t="s">
        <v>136</v>
      </c>
    </row>
    <row r="16" spans="1:26" s="39" customFormat="1" ht="33" customHeight="1">
      <c r="A16" s="51">
        <f t="shared" si="0"/>
        <v>6</v>
      </c>
      <c r="B16" s="52"/>
      <c r="C16" s="87"/>
      <c r="D16" s="88" t="s">
        <v>332</v>
      </c>
      <c r="E16" s="3"/>
      <c r="F16" s="34" t="s">
        <v>36</v>
      </c>
      <c r="G16" s="89" t="s">
        <v>333</v>
      </c>
      <c r="H16" s="169" t="s">
        <v>334</v>
      </c>
      <c r="I16" s="168" t="s">
        <v>54</v>
      </c>
      <c r="J16" s="253" t="s">
        <v>55</v>
      </c>
      <c r="K16" s="172" t="s">
        <v>56</v>
      </c>
      <c r="L16" s="53">
        <v>188</v>
      </c>
      <c r="M16" s="54">
        <f t="shared" si="1"/>
        <v>58.75</v>
      </c>
      <c r="N16" s="55">
        <f t="shared" si="2"/>
        <v>6</v>
      </c>
      <c r="O16" s="53">
        <v>199.5</v>
      </c>
      <c r="P16" s="54">
        <f t="shared" si="3"/>
        <v>62.34375</v>
      </c>
      <c r="Q16" s="55">
        <f t="shared" si="4"/>
        <v>5</v>
      </c>
      <c r="R16" s="53">
        <v>198.5</v>
      </c>
      <c r="S16" s="54">
        <f t="shared" si="5"/>
        <v>62.03125</v>
      </c>
      <c r="T16" s="55">
        <f t="shared" si="6"/>
        <v>4</v>
      </c>
      <c r="U16" s="55"/>
      <c r="V16" s="55"/>
      <c r="W16" s="53">
        <f t="shared" si="7"/>
        <v>586</v>
      </c>
      <c r="X16" s="56"/>
      <c r="Y16" s="86">
        <f t="shared" si="8"/>
        <v>61.042</v>
      </c>
      <c r="Z16" s="57" t="s">
        <v>136</v>
      </c>
    </row>
    <row r="17" spans="1:26" s="39" customFormat="1" ht="33" customHeight="1">
      <c r="A17" s="106"/>
      <c r="B17" s="59"/>
      <c r="C17" s="107"/>
      <c r="D17" s="108"/>
      <c r="E17" s="62"/>
      <c r="F17" s="109"/>
      <c r="G17" s="110"/>
      <c r="H17" s="137"/>
      <c r="I17" s="138"/>
      <c r="J17" s="138"/>
      <c r="K17" s="138"/>
      <c r="L17" s="113"/>
      <c r="M17" s="114"/>
      <c r="N17" s="115"/>
      <c r="O17" s="113"/>
      <c r="P17" s="114"/>
      <c r="Q17" s="115"/>
      <c r="R17" s="113"/>
      <c r="S17" s="114"/>
      <c r="T17" s="115"/>
      <c r="U17" s="115"/>
      <c r="V17" s="115"/>
      <c r="W17" s="113"/>
      <c r="X17" s="116"/>
      <c r="Y17" s="69"/>
      <c r="Z17" s="117"/>
    </row>
    <row r="18" spans="1:25" ht="30" customHeight="1">
      <c r="A18" s="1"/>
      <c r="B18" s="1"/>
      <c r="C18" s="1"/>
      <c r="D18" s="1" t="s">
        <v>14</v>
      </c>
      <c r="E18" s="1"/>
      <c r="F18" s="1"/>
      <c r="G18" s="1"/>
      <c r="H18" s="1"/>
      <c r="I18" s="1" t="s">
        <v>197</v>
      </c>
      <c r="J18" s="1"/>
      <c r="K18" s="72"/>
      <c r="L18" s="73"/>
      <c r="M18" s="72"/>
      <c r="N18" s="1"/>
      <c r="O18" s="74"/>
      <c r="P18" s="75"/>
      <c r="Q18" s="1"/>
      <c r="R18" s="74"/>
      <c r="S18" s="75"/>
      <c r="T18" s="1"/>
      <c r="U18" s="1"/>
      <c r="V18" s="1"/>
      <c r="W18" s="1"/>
      <c r="X18" s="1"/>
      <c r="Y18" s="75"/>
    </row>
    <row r="19" spans="1:25" ht="30" customHeight="1">
      <c r="A19" s="1"/>
      <c r="B19" s="1"/>
      <c r="C19" s="1"/>
      <c r="D19" s="1" t="s">
        <v>15</v>
      </c>
      <c r="E19" s="1"/>
      <c r="F19" s="1"/>
      <c r="G19" s="1"/>
      <c r="H19" s="1"/>
      <c r="I19" s="1" t="s">
        <v>198</v>
      </c>
      <c r="J19" s="1"/>
      <c r="K19" s="72"/>
      <c r="L19" s="73"/>
      <c r="M19" s="76"/>
      <c r="O19" s="74"/>
      <c r="P19" s="75"/>
      <c r="Q19" s="1"/>
      <c r="R19" s="74"/>
      <c r="S19" s="75"/>
      <c r="T19" s="1"/>
      <c r="U19" s="1"/>
      <c r="V19" s="1"/>
      <c r="W19" s="1"/>
      <c r="X19" s="1"/>
      <c r="Y19" s="75"/>
    </row>
    <row r="20" spans="11:13" ht="12.75">
      <c r="K20" s="72"/>
      <c r="L20" s="73"/>
      <c r="M20" s="72"/>
    </row>
    <row r="21" spans="11:13" ht="12.75">
      <c r="K21" s="72"/>
      <c r="L21" s="73"/>
      <c r="M21" s="72"/>
    </row>
  </sheetData>
  <sheetProtection/>
  <mergeCells count="25"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20"/>
  <sheetViews>
    <sheetView view="pageBreakPreview" zoomScale="75" zoomScaleNormal="50" zoomScaleSheetLayoutView="75" zoomScalePageLayoutView="0" workbookViewId="0" topLeftCell="A2">
      <selection activeCell="D11" sqref="D11:K15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4" customHeight="1">
      <c r="A2" s="335" t="s">
        <v>577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104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1.25">
      <c r="A6" s="339" t="s">
        <v>64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8" t="s">
        <v>588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 spans="1:23" s="38" customFormat="1" ht="12.75">
      <c r="A8" s="7" t="s">
        <v>168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7" t="s">
        <v>514</v>
      </c>
      <c r="W8" s="7"/>
    </row>
    <row r="9" spans="1:26" s="47" customFormat="1" ht="19.5" customHeight="1">
      <c r="A9" s="331" t="s">
        <v>32</v>
      </c>
      <c r="B9" s="332" t="s">
        <v>3</v>
      </c>
      <c r="C9" s="329" t="s">
        <v>4</v>
      </c>
      <c r="D9" s="333" t="s">
        <v>19</v>
      </c>
      <c r="E9" s="333" t="s">
        <v>6</v>
      </c>
      <c r="F9" s="331" t="s">
        <v>7</v>
      </c>
      <c r="G9" s="333" t="s">
        <v>20</v>
      </c>
      <c r="H9" s="333" t="s">
        <v>6</v>
      </c>
      <c r="I9" s="333" t="s">
        <v>9</v>
      </c>
      <c r="J9" s="46"/>
      <c r="K9" s="333" t="s">
        <v>11</v>
      </c>
      <c r="L9" s="326" t="s">
        <v>21</v>
      </c>
      <c r="M9" s="326"/>
      <c r="N9" s="326"/>
      <c r="O9" s="326" t="s">
        <v>22</v>
      </c>
      <c r="P9" s="326"/>
      <c r="Q9" s="326"/>
      <c r="R9" s="326" t="s">
        <v>23</v>
      </c>
      <c r="S9" s="326"/>
      <c r="T9" s="326"/>
      <c r="U9" s="327" t="s">
        <v>24</v>
      </c>
      <c r="V9" s="329" t="s">
        <v>25</v>
      </c>
      <c r="W9" s="331" t="s">
        <v>26</v>
      </c>
      <c r="X9" s="332" t="s">
        <v>27</v>
      </c>
      <c r="Y9" s="323" t="s">
        <v>28</v>
      </c>
      <c r="Z9" s="323" t="s">
        <v>29</v>
      </c>
    </row>
    <row r="10" spans="1:26" s="47" customFormat="1" ht="39.75" customHeight="1">
      <c r="A10" s="331"/>
      <c r="B10" s="332"/>
      <c r="C10" s="330"/>
      <c r="D10" s="333"/>
      <c r="E10" s="333"/>
      <c r="F10" s="331"/>
      <c r="G10" s="333"/>
      <c r="H10" s="333"/>
      <c r="I10" s="333"/>
      <c r="J10" s="46"/>
      <c r="K10" s="333"/>
      <c r="L10" s="48" t="s">
        <v>30</v>
      </c>
      <c r="M10" s="49" t="s">
        <v>31</v>
      </c>
      <c r="N10" s="50" t="s">
        <v>32</v>
      </c>
      <c r="O10" s="48" t="s">
        <v>30</v>
      </c>
      <c r="P10" s="49" t="s">
        <v>31</v>
      </c>
      <c r="Q10" s="50" t="s">
        <v>32</v>
      </c>
      <c r="R10" s="48" t="s">
        <v>30</v>
      </c>
      <c r="S10" s="49" t="s">
        <v>31</v>
      </c>
      <c r="T10" s="50" t="s">
        <v>32</v>
      </c>
      <c r="U10" s="328"/>
      <c r="V10" s="330"/>
      <c r="W10" s="331"/>
      <c r="X10" s="332"/>
      <c r="Y10" s="323"/>
      <c r="Z10" s="323"/>
    </row>
    <row r="11" spans="1:26" s="39" customFormat="1" ht="33" customHeight="1">
      <c r="A11" s="51">
        <f>RANK(Y11,Y$11:Y$15,0)</f>
        <v>1</v>
      </c>
      <c r="B11" s="52"/>
      <c r="C11" s="87"/>
      <c r="D11" s="91" t="s">
        <v>583</v>
      </c>
      <c r="E11" s="3"/>
      <c r="F11" s="19" t="s">
        <v>36</v>
      </c>
      <c r="G11" s="89" t="s">
        <v>474</v>
      </c>
      <c r="H11" s="92" t="s">
        <v>475</v>
      </c>
      <c r="I11" s="168" t="s">
        <v>54</v>
      </c>
      <c r="J11" s="167" t="s">
        <v>55</v>
      </c>
      <c r="K11" s="168" t="s">
        <v>56</v>
      </c>
      <c r="L11" s="53">
        <v>247</v>
      </c>
      <c r="M11" s="54">
        <f>L11/3.8</f>
        <v>65</v>
      </c>
      <c r="N11" s="55">
        <f>RANK(M11,M$11:M$15,0)</f>
        <v>1</v>
      </c>
      <c r="O11" s="53">
        <v>252.5</v>
      </c>
      <c r="P11" s="54">
        <f>O11/3.8</f>
        <v>66.44736842105263</v>
      </c>
      <c r="Q11" s="55">
        <f>RANK(P11,P$11:P$15,0)</f>
        <v>1</v>
      </c>
      <c r="R11" s="53">
        <v>244</v>
      </c>
      <c r="S11" s="54">
        <f>R11/3.8</f>
        <v>64.21052631578948</v>
      </c>
      <c r="T11" s="55">
        <f>RANK(S11,S$11:S$15,0)</f>
        <v>1</v>
      </c>
      <c r="U11" s="55"/>
      <c r="V11" s="55"/>
      <c r="W11" s="53">
        <f>L11+O11+R11</f>
        <v>743.5</v>
      </c>
      <c r="X11" s="56"/>
      <c r="Y11" s="86">
        <f>ROUND(SUM(M11,P11,S11)/3,3)-IF($U11=1,0.5,IF($U11=2,1.5,0))</f>
        <v>65.219</v>
      </c>
      <c r="Z11" s="57" t="s">
        <v>33</v>
      </c>
    </row>
    <row r="12" spans="1:26" s="39" customFormat="1" ht="33" customHeight="1">
      <c r="A12" s="51">
        <f>RANK(Y12,Y$11:Y$15,0)</f>
        <v>2</v>
      </c>
      <c r="B12" s="52"/>
      <c r="C12" s="87"/>
      <c r="D12" s="88" t="s">
        <v>393</v>
      </c>
      <c r="E12" s="3"/>
      <c r="F12" s="2" t="s">
        <v>43</v>
      </c>
      <c r="G12" s="89" t="s">
        <v>394</v>
      </c>
      <c r="H12" s="192" t="s">
        <v>395</v>
      </c>
      <c r="I12" s="168" t="s">
        <v>54</v>
      </c>
      <c r="J12" s="221" t="s">
        <v>90</v>
      </c>
      <c r="K12" s="168" t="s">
        <v>56</v>
      </c>
      <c r="L12" s="53">
        <v>245.5</v>
      </c>
      <c r="M12" s="54">
        <f>L12/3.8</f>
        <v>64.60526315789474</v>
      </c>
      <c r="N12" s="55">
        <f>RANK(M12,M$11:M$15,0)</f>
        <v>3</v>
      </c>
      <c r="O12" s="53">
        <v>243.5</v>
      </c>
      <c r="P12" s="54">
        <f>O12/3.8</f>
        <v>64.07894736842105</v>
      </c>
      <c r="Q12" s="55">
        <f>RANK(P12,P$11:P$15,0)</f>
        <v>4</v>
      </c>
      <c r="R12" s="53">
        <v>241</v>
      </c>
      <c r="S12" s="54">
        <f>R12/3.8</f>
        <v>63.42105263157895</v>
      </c>
      <c r="T12" s="55">
        <f>RANK(S12,S$11:S$15,0)</f>
        <v>2</v>
      </c>
      <c r="U12" s="55"/>
      <c r="V12" s="55"/>
      <c r="W12" s="53">
        <f>L12+O12+R12</f>
        <v>730</v>
      </c>
      <c r="X12" s="56"/>
      <c r="Y12" s="86">
        <f>ROUND(SUM(M12,P12,S12)/3,3)-IF($U12=1,0.5,IF($U12=2,1.5,0))</f>
        <v>64.035</v>
      </c>
      <c r="Z12" s="57">
        <v>1</v>
      </c>
    </row>
    <row r="13" spans="1:27" s="39" customFormat="1" ht="33" customHeight="1">
      <c r="A13" s="51">
        <f>RANK(Y13,Y$11:Y$15,0)</f>
        <v>3</v>
      </c>
      <c r="B13" s="52"/>
      <c r="C13" s="87"/>
      <c r="D13" s="88" t="s">
        <v>338</v>
      </c>
      <c r="E13" s="3" t="s">
        <v>339</v>
      </c>
      <c r="F13" s="294" t="s">
        <v>43</v>
      </c>
      <c r="G13" s="89" t="s">
        <v>389</v>
      </c>
      <c r="H13" s="272" t="s">
        <v>390</v>
      </c>
      <c r="I13" s="93" t="s">
        <v>391</v>
      </c>
      <c r="J13" s="93" t="s">
        <v>73</v>
      </c>
      <c r="K13" s="168" t="s">
        <v>74</v>
      </c>
      <c r="L13" s="53">
        <v>246.5</v>
      </c>
      <c r="M13" s="54">
        <f>L13/3.8</f>
        <v>64.86842105263158</v>
      </c>
      <c r="N13" s="55">
        <f>RANK(M13,M$11:M$15,0)</f>
        <v>2</v>
      </c>
      <c r="O13" s="53">
        <v>244</v>
      </c>
      <c r="P13" s="54">
        <f>O13/3.8</f>
        <v>64.21052631578948</v>
      </c>
      <c r="Q13" s="55">
        <f>RANK(P13,P$11:P$15,0)</f>
        <v>3</v>
      </c>
      <c r="R13" s="53">
        <v>238.5</v>
      </c>
      <c r="S13" s="54">
        <f>R13/3.8</f>
        <v>62.76315789473684</v>
      </c>
      <c r="T13" s="55">
        <f>RANK(S13,S$11:S$15,0)</f>
        <v>4</v>
      </c>
      <c r="U13" s="55"/>
      <c r="V13" s="55"/>
      <c r="W13" s="53">
        <f>L13+O13+R13</f>
        <v>729</v>
      </c>
      <c r="X13" s="56"/>
      <c r="Y13" s="86">
        <f>ROUND(SUM(M13,P13,S13)/3,3)-IF($U13=1,0.5,IF($U13=2,1.5,0))</f>
        <v>63.947</v>
      </c>
      <c r="Z13" s="57">
        <v>2</v>
      </c>
      <c r="AA13" s="122"/>
    </row>
    <row r="14" spans="1:26" s="39" customFormat="1" ht="33" customHeight="1">
      <c r="A14" s="51">
        <f>RANK(Y14,Y$11:Y$15,0)</f>
        <v>4</v>
      </c>
      <c r="B14" s="52"/>
      <c r="C14" s="87"/>
      <c r="D14" s="88" t="s">
        <v>520</v>
      </c>
      <c r="E14" s="3"/>
      <c r="F14" s="4" t="s">
        <v>43</v>
      </c>
      <c r="G14" s="216" t="s">
        <v>521</v>
      </c>
      <c r="H14" s="229" t="s">
        <v>522</v>
      </c>
      <c r="I14" s="217" t="s">
        <v>523</v>
      </c>
      <c r="J14" s="171" t="s">
        <v>524</v>
      </c>
      <c r="K14" s="168" t="s">
        <v>587</v>
      </c>
      <c r="L14" s="53">
        <v>238</v>
      </c>
      <c r="M14" s="54">
        <f>L14/3.8</f>
        <v>62.631578947368425</v>
      </c>
      <c r="N14" s="55">
        <f>RANK(M14,M$11:M$15,0)</f>
        <v>4</v>
      </c>
      <c r="O14" s="53">
        <v>244.5</v>
      </c>
      <c r="P14" s="54">
        <f>O14/3.8</f>
        <v>64.3421052631579</v>
      </c>
      <c r="Q14" s="55">
        <f>RANK(P14,P$11:P$15,0)</f>
        <v>2</v>
      </c>
      <c r="R14" s="53">
        <v>239</v>
      </c>
      <c r="S14" s="54">
        <f>R14/3.8</f>
        <v>62.89473684210527</v>
      </c>
      <c r="T14" s="55">
        <f>RANK(S14,S$11:S$15,0)</f>
        <v>3</v>
      </c>
      <c r="U14" s="55"/>
      <c r="V14" s="55"/>
      <c r="W14" s="53">
        <f>L14+O14+R14</f>
        <v>721.5</v>
      </c>
      <c r="X14" s="56"/>
      <c r="Y14" s="86">
        <f>ROUND(SUM(M14,P14,S14)/3,3)-IF($U14=1,0.5,IF($U14=2,1.5,0))</f>
        <v>63.289</v>
      </c>
      <c r="Z14" s="57">
        <v>2</v>
      </c>
    </row>
    <row r="15" spans="1:26" s="39" customFormat="1" ht="33" customHeight="1">
      <c r="A15" s="51">
        <f>RANK(Y15,Y$11:Y$15,0)</f>
        <v>5</v>
      </c>
      <c r="B15" s="52"/>
      <c r="C15" s="87"/>
      <c r="D15" s="88" t="s">
        <v>386</v>
      </c>
      <c r="E15" s="3"/>
      <c r="F15" s="215" t="s">
        <v>43</v>
      </c>
      <c r="G15" s="89" t="s">
        <v>387</v>
      </c>
      <c r="H15" s="269" t="s">
        <v>388</v>
      </c>
      <c r="I15" s="270" t="s">
        <v>54</v>
      </c>
      <c r="J15" s="167" t="s">
        <v>55</v>
      </c>
      <c r="K15" s="168" t="s">
        <v>56</v>
      </c>
      <c r="L15" s="53">
        <v>230</v>
      </c>
      <c r="M15" s="54">
        <f>L15/3.8</f>
        <v>60.526315789473685</v>
      </c>
      <c r="N15" s="55">
        <f>RANK(M15,M$11:M$15,0)</f>
        <v>5</v>
      </c>
      <c r="O15" s="53">
        <v>233.5</v>
      </c>
      <c r="P15" s="54">
        <f>O15/3.8</f>
        <v>61.44736842105264</v>
      </c>
      <c r="Q15" s="55">
        <f>RANK(P15,P$11:P$15,0)</f>
        <v>5</v>
      </c>
      <c r="R15" s="53">
        <v>233.5</v>
      </c>
      <c r="S15" s="54">
        <f>R15/3.8</f>
        <v>61.44736842105264</v>
      </c>
      <c r="T15" s="55">
        <f>RANK(S15,S$11:S$15,0)</f>
        <v>5</v>
      </c>
      <c r="U15" s="55"/>
      <c r="V15" s="55"/>
      <c r="W15" s="53">
        <f>L15+O15+R15</f>
        <v>697</v>
      </c>
      <c r="X15" s="56"/>
      <c r="Y15" s="86">
        <f>ROUND(SUM(M15,P15,S15)/3,3)-IF($U15=1,0.5,IF($U15=2,1.5,0))</f>
        <v>61.14</v>
      </c>
      <c r="Z15" s="57">
        <v>3</v>
      </c>
    </row>
    <row r="16" spans="1:26" s="39" customFormat="1" ht="33" customHeight="1">
      <c r="A16" s="106"/>
      <c r="B16" s="59"/>
      <c r="C16" s="107"/>
      <c r="D16" s="61"/>
      <c r="E16" s="65"/>
      <c r="F16" s="121"/>
      <c r="G16" s="148"/>
      <c r="H16" s="137"/>
      <c r="I16" s="138"/>
      <c r="J16" s="138"/>
      <c r="K16" s="138"/>
      <c r="L16" s="113"/>
      <c r="M16" s="114"/>
      <c r="N16" s="115"/>
      <c r="O16" s="113"/>
      <c r="P16" s="114"/>
      <c r="Q16" s="115"/>
      <c r="R16" s="113"/>
      <c r="S16" s="114"/>
      <c r="T16" s="115"/>
      <c r="U16" s="115"/>
      <c r="V16" s="115"/>
      <c r="W16" s="113"/>
      <c r="X16" s="116"/>
      <c r="Y16" s="69"/>
      <c r="Z16" s="117"/>
    </row>
    <row r="17" spans="1:25" ht="30" customHeight="1">
      <c r="A17" s="1"/>
      <c r="B17" s="1"/>
      <c r="C17" s="1"/>
      <c r="D17" s="1" t="s">
        <v>14</v>
      </c>
      <c r="E17" s="1"/>
      <c r="F17" s="1"/>
      <c r="G17" s="1"/>
      <c r="H17" s="1"/>
      <c r="I17" s="1" t="s">
        <v>197</v>
      </c>
      <c r="J17" s="1"/>
      <c r="K17" s="72"/>
      <c r="L17" s="73"/>
      <c r="M17" s="72"/>
      <c r="N17" s="1"/>
      <c r="O17" s="74"/>
      <c r="P17" s="75"/>
      <c r="Q17" s="1"/>
      <c r="R17" s="74"/>
      <c r="S17" s="75"/>
      <c r="T17" s="1"/>
      <c r="U17" s="1"/>
      <c r="V17" s="1"/>
      <c r="W17" s="1"/>
      <c r="X17" s="1"/>
      <c r="Y17" s="75"/>
    </row>
    <row r="18" spans="1:25" ht="30" customHeight="1">
      <c r="A18" s="1"/>
      <c r="B18" s="1"/>
      <c r="C18" s="1"/>
      <c r="D18" s="1" t="s">
        <v>15</v>
      </c>
      <c r="E18" s="1"/>
      <c r="F18" s="1"/>
      <c r="G18" s="1"/>
      <c r="H18" s="1"/>
      <c r="I18" s="1" t="s">
        <v>198</v>
      </c>
      <c r="J18" s="1"/>
      <c r="K18" s="72"/>
      <c r="L18" s="73"/>
      <c r="M18" s="76"/>
      <c r="O18" s="74"/>
      <c r="P18" s="75"/>
      <c r="Q18" s="1"/>
      <c r="R18" s="74"/>
      <c r="S18" s="75"/>
      <c r="T18" s="1"/>
      <c r="U18" s="1"/>
      <c r="V18" s="1"/>
      <c r="W18" s="1"/>
      <c r="X18" s="1"/>
      <c r="Y18" s="75"/>
    </row>
    <row r="19" spans="11:13" ht="12.75">
      <c r="K19" s="72"/>
      <c r="L19" s="73"/>
      <c r="M19" s="72"/>
    </row>
    <row r="20" spans="11:13" ht="12.75">
      <c r="K20" s="72"/>
      <c r="L20" s="73"/>
      <c r="M20" s="72"/>
    </row>
  </sheetData>
  <sheetProtection/>
  <mergeCells count="25"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7"/>
  <sheetViews>
    <sheetView view="pageBreakPreview" zoomScale="75" zoomScaleNormal="50" zoomScaleSheetLayoutView="75" zoomScalePageLayoutView="0" workbookViewId="0" topLeftCell="A2">
      <selection activeCell="D10" sqref="D10:K12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5.5" customHeight="1">
      <c r="A2" s="335" t="s">
        <v>577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118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8.75" customHeight="1">
      <c r="A6" s="338" t="s">
        <v>602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</row>
    <row r="7" spans="1:23" s="38" customFormat="1" ht="12.75">
      <c r="A7" s="7" t="s">
        <v>168</v>
      </c>
      <c r="B7" s="42"/>
      <c r="C7" s="43"/>
      <c r="D7" s="43"/>
      <c r="E7" s="43"/>
      <c r="F7" s="43"/>
      <c r="G7" s="43"/>
      <c r="H7" s="43"/>
      <c r="I7" s="43"/>
      <c r="J7" s="43"/>
      <c r="K7" s="44"/>
      <c r="L7" s="45"/>
      <c r="V7" s="7" t="s">
        <v>514</v>
      </c>
      <c r="W7" s="7"/>
    </row>
    <row r="8" spans="1:26" s="47" customFormat="1" ht="19.5" customHeight="1">
      <c r="A8" s="331" t="s">
        <v>32</v>
      </c>
      <c r="B8" s="332" t="s">
        <v>3</v>
      </c>
      <c r="C8" s="329" t="s">
        <v>4</v>
      </c>
      <c r="D8" s="333" t="s">
        <v>19</v>
      </c>
      <c r="E8" s="333" t="s">
        <v>6</v>
      </c>
      <c r="F8" s="331" t="s">
        <v>7</v>
      </c>
      <c r="G8" s="333" t="s">
        <v>20</v>
      </c>
      <c r="H8" s="333" t="s">
        <v>6</v>
      </c>
      <c r="I8" s="333" t="s">
        <v>9</v>
      </c>
      <c r="J8" s="118"/>
      <c r="K8" s="333" t="s">
        <v>11</v>
      </c>
      <c r="L8" s="326" t="s">
        <v>21</v>
      </c>
      <c r="M8" s="326"/>
      <c r="N8" s="326"/>
      <c r="O8" s="326" t="s">
        <v>22</v>
      </c>
      <c r="P8" s="326"/>
      <c r="Q8" s="326"/>
      <c r="R8" s="326" t="s">
        <v>23</v>
      </c>
      <c r="S8" s="326"/>
      <c r="T8" s="326"/>
      <c r="U8" s="327" t="s">
        <v>24</v>
      </c>
      <c r="V8" s="329" t="s">
        <v>25</v>
      </c>
      <c r="W8" s="331" t="s">
        <v>26</v>
      </c>
      <c r="X8" s="332" t="s">
        <v>27</v>
      </c>
      <c r="Y8" s="323" t="s">
        <v>28</v>
      </c>
      <c r="Z8" s="323" t="s">
        <v>29</v>
      </c>
    </row>
    <row r="9" spans="1:26" s="47" customFormat="1" ht="39.75" customHeight="1">
      <c r="A9" s="331"/>
      <c r="B9" s="332"/>
      <c r="C9" s="330"/>
      <c r="D9" s="333"/>
      <c r="E9" s="333"/>
      <c r="F9" s="331"/>
      <c r="G9" s="333"/>
      <c r="H9" s="333"/>
      <c r="I9" s="333"/>
      <c r="J9" s="118"/>
      <c r="K9" s="333"/>
      <c r="L9" s="48" t="s">
        <v>30</v>
      </c>
      <c r="M9" s="49" t="s">
        <v>31</v>
      </c>
      <c r="N9" s="50" t="s">
        <v>32</v>
      </c>
      <c r="O9" s="48" t="s">
        <v>30</v>
      </c>
      <c r="P9" s="49" t="s">
        <v>31</v>
      </c>
      <c r="Q9" s="50" t="s">
        <v>32</v>
      </c>
      <c r="R9" s="48" t="s">
        <v>30</v>
      </c>
      <c r="S9" s="49" t="s">
        <v>31</v>
      </c>
      <c r="T9" s="50" t="s">
        <v>32</v>
      </c>
      <c r="U9" s="328"/>
      <c r="V9" s="330"/>
      <c r="W9" s="331"/>
      <c r="X9" s="332"/>
      <c r="Y9" s="323"/>
      <c r="Z9" s="323"/>
    </row>
    <row r="10" spans="1:26" s="39" customFormat="1" ht="33" customHeight="1">
      <c r="A10" s="51">
        <f>RANK(Y10,Y$10:Y$12,0)</f>
        <v>1</v>
      </c>
      <c r="B10" s="52"/>
      <c r="C10" s="119" t="s">
        <v>525</v>
      </c>
      <c r="D10" s="88" t="s">
        <v>422</v>
      </c>
      <c r="E10" s="3" t="s">
        <v>423</v>
      </c>
      <c r="F10" s="4" t="s">
        <v>33</v>
      </c>
      <c r="G10" s="216" t="s">
        <v>456</v>
      </c>
      <c r="H10" s="229" t="s">
        <v>457</v>
      </c>
      <c r="I10" s="271" t="s">
        <v>426</v>
      </c>
      <c r="J10" s="93" t="s">
        <v>39</v>
      </c>
      <c r="K10" s="90" t="s">
        <v>427</v>
      </c>
      <c r="L10" s="53">
        <v>246</v>
      </c>
      <c r="M10" s="54">
        <f>L10/3.8</f>
        <v>64.73684210526316</v>
      </c>
      <c r="N10" s="55">
        <f>RANK(M10,M$10:M$12,0)</f>
        <v>1</v>
      </c>
      <c r="O10" s="53">
        <v>255.5</v>
      </c>
      <c r="P10" s="54">
        <f>O10/3.8</f>
        <v>67.23684210526316</v>
      </c>
      <c r="Q10" s="55">
        <f>RANK(P10,P$10:P$12,0)</f>
        <v>1</v>
      </c>
      <c r="R10" s="53">
        <v>261</v>
      </c>
      <c r="S10" s="54">
        <f>R10/3.8</f>
        <v>68.6842105263158</v>
      </c>
      <c r="T10" s="55">
        <f>RANK(S10,S$10:S$12,0)</f>
        <v>1</v>
      </c>
      <c r="U10" s="55"/>
      <c r="V10" s="55"/>
      <c r="W10" s="53">
        <f>L10+O10+R10</f>
        <v>762.5</v>
      </c>
      <c r="X10" s="56"/>
      <c r="Y10" s="86">
        <f>ROUND(SUM(M10,P10,S10)/3,3)-IF($U10=1,2,IF($U10=2,1.5,0))</f>
        <v>66.886</v>
      </c>
      <c r="Z10" s="57" t="s">
        <v>33</v>
      </c>
    </row>
    <row r="11" spans="1:26" s="39" customFormat="1" ht="33" customHeight="1">
      <c r="A11" s="51">
        <f>RANK(Y11,Y$10:Y$12,0)</f>
        <v>2</v>
      </c>
      <c r="B11" s="52"/>
      <c r="C11" s="119" t="s">
        <v>105</v>
      </c>
      <c r="D11" s="91" t="s">
        <v>258</v>
      </c>
      <c r="E11" s="3" t="s">
        <v>120</v>
      </c>
      <c r="F11" s="19">
        <v>1</v>
      </c>
      <c r="G11" s="89" t="s">
        <v>455</v>
      </c>
      <c r="H11" s="191" t="s">
        <v>121</v>
      </c>
      <c r="I11" s="167" t="s">
        <v>261</v>
      </c>
      <c r="J11" s="167" t="s">
        <v>138</v>
      </c>
      <c r="K11" s="218" t="s">
        <v>139</v>
      </c>
      <c r="L11" s="53">
        <v>240.5</v>
      </c>
      <c r="M11" s="54">
        <f>L11/3.8</f>
        <v>63.28947368421053</v>
      </c>
      <c r="N11" s="55">
        <f>RANK(M11,M$10:M$12,0)</f>
        <v>2</v>
      </c>
      <c r="O11" s="53">
        <v>243</v>
      </c>
      <c r="P11" s="54">
        <f>O11/3.8</f>
        <v>63.94736842105264</v>
      </c>
      <c r="Q11" s="55">
        <f>RANK(P11,P$10:P$12,0)</f>
        <v>2</v>
      </c>
      <c r="R11" s="53">
        <v>253.5</v>
      </c>
      <c r="S11" s="54">
        <f>R11/3.8</f>
        <v>66.71052631578948</v>
      </c>
      <c r="T11" s="55">
        <f>RANK(S11,S$10:S$12,0)</f>
        <v>2</v>
      </c>
      <c r="U11" s="55">
        <v>1</v>
      </c>
      <c r="V11" s="55"/>
      <c r="W11" s="53">
        <f>L11+O11+R11</f>
        <v>737</v>
      </c>
      <c r="X11" s="56"/>
      <c r="Y11" s="86">
        <f>ROUND(SUM(M11,P11,S11)/3,3)-IF($U11=1,2,IF($U11=2,1.5,0))</f>
        <v>62.649</v>
      </c>
      <c r="Z11" s="57">
        <v>2</v>
      </c>
    </row>
    <row r="12" spans="1:26" s="39" customFormat="1" ht="33" customHeight="1">
      <c r="A12" s="51">
        <f>RANK(Y12,Y$10:Y$12,0)</f>
        <v>3</v>
      </c>
      <c r="B12" s="52"/>
      <c r="C12" s="119" t="s">
        <v>105</v>
      </c>
      <c r="D12" s="91" t="s">
        <v>445</v>
      </c>
      <c r="E12" s="3" t="s">
        <v>446</v>
      </c>
      <c r="F12" s="19">
        <v>1</v>
      </c>
      <c r="G12" s="89" t="s">
        <v>447</v>
      </c>
      <c r="H12" s="191" t="s">
        <v>448</v>
      </c>
      <c r="I12" s="93" t="s">
        <v>449</v>
      </c>
      <c r="J12" s="93" t="s">
        <v>46</v>
      </c>
      <c r="K12" s="168" t="s">
        <v>81</v>
      </c>
      <c r="L12" s="53">
        <v>232.5</v>
      </c>
      <c r="M12" s="54">
        <f>L12/3.8</f>
        <v>61.184210526315795</v>
      </c>
      <c r="N12" s="55">
        <f>RANK(M12,M$10:M$12,0)</f>
        <v>3</v>
      </c>
      <c r="O12" s="53">
        <v>237.5</v>
      </c>
      <c r="P12" s="54">
        <f>O12/3.8</f>
        <v>62.5</v>
      </c>
      <c r="Q12" s="55">
        <f>RANK(P12,P$10:P$12,0)</f>
        <v>3</v>
      </c>
      <c r="R12" s="53">
        <v>232.5</v>
      </c>
      <c r="S12" s="54">
        <f>R12/3.8</f>
        <v>61.184210526315795</v>
      </c>
      <c r="T12" s="55">
        <f>RANK(S12,S$10:S$12,0)</f>
        <v>3</v>
      </c>
      <c r="U12" s="55"/>
      <c r="V12" s="55"/>
      <c r="W12" s="53">
        <f>L12+O12+R12</f>
        <v>702.5</v>
      </c>
      <c r="X12" s="56"/>
      <c r="Y12" s="86">
        <f>ROUND(SUM(M12,P12,S12)/3,3)-IF($U12=1,2,IF($U12=2,1.5,0))</f>
        <v>61.623</v>
      </c>
      <c r="Z12" s="57">
        <v>3</v>
      </c>
    </row>
    <row r="13" spans="1:26" s="39" customFormat="1" ht="33" customHeight="1">
      <c r="A13" s="106"/>
      <c r="B13" s="59"/>
      <c r="C13" s="126"/>
      <c r="D13" s="61"/>
      <c r="E13" s="62"/>
      <c r="F13" s="63"/>
      <c r="G13" s="128"/>
      <c r="H13" s="129"/>
      <c r="I13" s="111"/>
      <c r="J13" s="111"/>
      <c r="K13" s="112"/>
      <c r="L13" s="113"/>
      <c r="M13" s="114"/>
      <c r="N13" s="115"/>
      <c r="O13" s="113"/>
      <c r="P13" s="114"/>
      <c r="Q13" s="115"/>
      <c r="R13" s="113"/>
      <c r="S13" s="114"/>
      <c r="T13" s="115"/>
      <c r="U13" s="115"/>
      <c r="V13" s="115"/>
      <c r="W13" s="113"/>
      <c r="X13" s="116"/>
      <c r="Y13" s="69"/>
      <c r="Z13" s="117"/>
    </row>
    <row r="14" spans="1:25" ht="30" customHeight="1">
      <c r="A14" s="1"/>
      <c r="B14" s="1"/>
      <c r="C14" s="1"/>
      <c r="D14" s="1" t="s">
        <v>14</v>
      </c>
      <c r="E14" s="1"/>
      <c r="F14" s="1"/>
      <c r="G14" s="1"/>
      <c r="H14" s="1"/>
      <c r="I14" s="1" t="s">
        <v>197</v>
      </c>
      <c r="J14" s="1"/>
      <c r="K14" s="72"/>
      <c r="L14" s="73"/>
      <c r="M14" s="72"/>
      <c r="N14" s="1"/>
      <c r="O14" s="74"/>
      <c r="P14" s="75"/>
      <c r="Q14" s="1"/>
      <c r="R14" s="74"/>
      <c r="S14" s="75"/>
      <c r="T14" s="1"/>
      <c r="U14" s="1"/>
      <c r="V14" s="1"/>
      <c r="W14" s="1"/>
      <c r="X14" s="1"/>
      <c r="Y14" s="75"/>
    </row>
    <row r="15" spans="1:25" ht="30" customHeight="1">
      <c r="A15" s="1"/>
      <c r="B15" s="1"/>
      <c r="C15" s="1"/>
      <c r="D15" s="1" t="s">
        <v>15</v>
      </c>
      <c r="E15" s="1"/>
      <c r="F15" s="1"/>
      <c r="G15" s="1"/>
      <c r="H15" s="1"/>
      <c r="I15" s="1" t="s">
        <v>198</v>
      </c>
      <c r="J15" s="1"/>
      <c r="K15" s="72"/>
      <c r="L15" s="73"/>
      <c r="M15" s="76"/>
      <c r="O15" s="74"/>
      <c r="P15" s="75"/>
      <c r="Q15" s="1"/>
      <c r="R15" s="74"/>
      <c r="S15" s="75"/>
      <c r="T15" s="1"/>
      <c r="U15" s="1"/>
      <c r="V15" s="1"/>
      <c r="W15" s="1"/>
      <c r="X15" s="1"/>
      <c r="Y15" s="75"/>
    </row>
    <row r="16" spans="11:13" ht="12.75">
      <c r="K16" s="72"/>
      <c r="L16" s="73"/>
      <c r="M16" s="72"/>
    </row>
    <row r="17" spans="11:13" ht="12.75">
      <c r="K17" s="72"/>
      <c r="L17" s="73"/>
      <c r="M17" s="72"/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2:Z2"/>
    <mergeCell ref="A3:Z3"/>
    <mergeCell ref="A4:Z4"/>
    <mergeCell ref="A5:Z5"/>
    <mergeCell ref="A6:Z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5"/>
  <sheetViews>
    <sheetView view="pageBreakPreview" zoomScale="75" zoomScaleNormal="50" zoomScaleSheetLayoutView="75" zoomScalePageLayoutView="0" workbookViewId="0" topLeftCell="A2">
      <selection activeCell="A6" sqref="A6:Z6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19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64.5" customHeight="1">
      <c r="A2" s="335" t="s">
        <v>577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526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8.75" customHeight="1">
      <c r="A6" s="338" t="s">
        <v>602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</row>
    <row r="7" spans="1:23" s="38" customFormat="1" ht="12.75">
      <c r="A7" s="7" t="s">
        <v>168</v>
      </c>
      <c r="B7" s="42"/>
      <c r="C7" s="43"/>
      <c r="D7" s="43"/>
      <c r="E7" s="43"/>
      <c r="F7" s="43"/>
      <c r="G7" s="43"/>
      <c r="H7" s="43"/>
      <c r="I7" s="43"/>
      <c r="J7" s="43"/>
      <c r="K7" s="44"/>
      <c r="L7" s="45"/>
      <c r="V7" s="7" t="s">
        <v>514</v>
      </c>
      <c r="W7" s="7"/>
    </row>
    <row r="8" spans="1:26" s="47" customFormat="1" ht="19.5" customHeight="1">
      <c r="A8" s="331" t="s">
        <v>32</v>
      </c>
      <c r="B8" s="332" t="s">
        <v>3</v>
      </c>
      <c r="C8" s="329" t="s">
        <v>4</v>
      </c>
      <c r="D8" s="333" t="s">
        <v>19</v>
      </c>
      <c r="E8" s="333" t="s">
        <v>6</v>
      </c>
      <c r="F8" s="331" t="s">
        <v>7</v>
      </c>
      <c r="G8" s="333" t="s">
        <v>20</v>
      </c>
      <c r="H8" s="333" t="s">
        <v>6</v>
      </c>
      <c r="I8" s="333" t="s">
        <v>9</v>
      </c>
      <c r="J8" s="164"/>
      <c r="K8" s="333" t="s">
        <v>11</v>
      </c>
      <c r="L8" s="326" t="s">
        <v>21</v>
      </c>
      <c r="M8" s="326"/>
      <c r="N8" s="326"/>
      <c r="O8" s="326" t="s">
        <v>22</v>
      </c>
      <c r="P8" s="326"/>
      <c r="Q8" s="326"/>
      <c r="R8" s="326" t="s">
        <v>23</v>
      </c>
      <c r="S8" s="326"/>
      <c r="T8" s="326"/>
      <c r="U8" s="327" t="s">
        <v>24</v>
      </c>
      <c r="V8" s="329" t="s">
        <v>25</v>
      </c>
      <c r="W8" s="331" t="s">
        <v>26</v>
      </c>
      <c r="X8" s="332" t="s">
        <v>27</v>
      </c>
      <c r="Y8" s="323" t="s">
        <v>28</v>
      </c>
      <c r="Z8" s="323" t="s">
        <v>29</v>
      </c>
    </row>
    <row r="9" spans="1:26" s="47" customFormat="1" ht="39.75" customHeight="1">
      <c r="A9" s="331"/>
      <c r="B9" s="332"/>
      <c r="C9" s="330"/>
      <c r="D9" s="333"/>
      <c r="E9" s="333"/>
      <c r="F9" s="331"/>
      <c r="G9" s="333"/>
      <c r="H9" s="333"/>
      <c r="I9" s="333"/>
      <c r="J9" s="164"/>
      <c r="K9" s="333"/>
      <c r="L9" s="48" t="s">
        <v>30</v>
      </c>
      <c r="M9" s="49" t="s">
        <v>31</v>
      </c>
      <c r="N9" s="50" t="s">
        <v>32</v>
      </c>
      <c r="O9" s="48" t="s">
        <v>30</v>
      </c>
      <c r="P9" s="49" t="s">
        <v>31</v>
      </c>
      <c r="Q9" s="50" t="s">
        <v>32</v>
      </c>
      <c r="R9" s="48" t="s">
        <v>30</v>
      </c>
      <c r="S9" s="49" t="s">
        <v>31</v>
      </c>
      <c r="T9" s="50" t="s">
        <v>32</v>
      </c>
      <c r="U9" s="328"/>
      <c r="V9" s="330"/>
      <c r="W9" s="331"/>
      <c r="X9" s="332"/>
      <c r="Y9" s="323"/>
      <c r="Z9" s="323"/>
    </row>
    <row r="10" spans="1:26" s="39" customFormat="1" ht="33" customHeight="1">
      <c r="A10" s="51">
        <f>RANK(Y10,Y$10:Y$10,0)</f>
        <v>1</v>
      </c>
      <c r="B10" s="52"/>
      <c r="C10" s="119" t="s">
        <v>106</v>
      </c>
      <c r="D10" s="88" t="s">
        <v>107</v>
      </c>
      <c r="E10" s="3" t="s">
        <v>108</v>
      </c>
      <c r="F10" s="33" t="s">
        <v>79</v>
      </c>
      <c r="G10" s="96" t="s">
        <v>109</v>
      </c>
      <c r="H10" s="92" t="s">
        <v>110</v>
      </c>
      <c r="I10" s="124" t="s">
        <v>76</v>
      </c>
      <c r="J10" s="125" t="s">
        <v>111</v>
      </c>
      <c r="K10" s="90" t="s">
        <v>74</v>
      </c>
      <c r="L10" s="53">
        <v>333</v>
      </c>
      <c r="M10" s="54">
        <f>L10/5.1</f>
        <v>65.29411764705883</v>
      </c>
      <c r="N10" s="55">
        <f>RANK(M10,M$10:M$10,0)</f>
        <v>1</v>
      </c>
      <c r="O10" s="53">
        <v>319.5</v>
      </c>
      <c r="P10" s="54">
        <f>O10/5.1</f>
        <v>62.64705882352941</v>
      </c>
      <c r="Q10" s="55">
        <f>RANK(P10,P$10:P$10,0)</f>
        <v>1</v>
      </c>
      <c r="R10" s="53">
        <v>335.5</v>
      </c>
      <c r="S10" s="54">
        <f>R10/5.1</f>
        <v>65.78431372549021</v>
      </c>
      <c r="T10" s="55">
        <f>RANK(S10,S$10:S$10,0)</f>
        <v>1</v>
      </c>
      <c r="U10" s="55">
        <v>1</v>
      </c>
      <c r="V10" s="55"/>
      <c r="W10" s="53">
        <f>L10+O10+R10</f>
        <v>988</v>
      </c>
      <c r="X10" s="56"/>
      <c r="Y10" s="86">
        <f>ROUND(SUM(M10,P10,S10)/3,3)-IF($U10=1,2,IF($U10=2,1.5,0))</f>
        <v>62.575</v>
      </c>
      <c r="Z10" s="57" t="s">
        <v>116</v>
      </c>
    </row>
    <row r="11" spans="1:26" s="39" customFormat="1" ht="33" customHeight="1">
      <c r="A11" s="106"/>
      <c r="B11" s="59"/>
      <c r="C11" s="126"/>
      <c r="D11" s="108"/>
      <c r="E11" s="62"/>
      <c r="F11" s="109"/>
      <c r="G11" s="110"/>
      <c r="H11" s="120"/>
      <c r="I11" s="112"/>
      <c r="J11" s="112"/>
      <c r="K11" s="127"/>
      <c r="L11" s="113"/>
      <c r="M11" s="114"/>
      <c r="N11" s="115"/>
      <c r="O11" s="113"/>
      <c r="P11" s="114"/>
      <c r="Q11" s="115"/>
      <c r="R11" s="113"/>
      <c r="S11" s="114"/>
      <c r="T11" s="115"/>
      <c r="U11" s="115"/>
      <c r="V11" s="115"/>
      <c r="W11" s="113"/>
      <c r="X11" s="116"/>
      <c r="Y11" s="69"/>
      <c r="Z11" s="117"/>
    </row>
    <row r="12" spans="1:25" ht="30" customHeight="1">
      <c r="A12" s="1"/>
      <c r="B12" s="1"/>
      <c r="C12" s="1"/>
      <c r="D12" s="1" t="s">
        <v>14</v>
      </c>
      <c r="E12" s="1"/>
      <c r="F12" s="1"/>
      <c r="G12" s="1"/>
      <c r="H12" s="1"/>
      <c r="I12" s="1" t="s">
        <v>197</v>
      </c>
      <c r="J12" s="1"/>
      <c r="K12" s="72"/>
      <c r="L12" s="73"/>
      <c r="M12" s="72"/>
      <c r="N12" s="1"/>
      <c r="O12" s="74"/>
      <c r="P12" s="75"/>
      <c r="Q12" s="1"/>
      <c r="R12" s="74"/>
      <c r="S12" s="75"/>
      <c r="T12" s="1"/>
      <c r="U12" s="1"/>
      <c r="V12" s="1"/>
      <c r="W12" s="1"/>
      <c r="X12" s="1"/>
      <c r="Y12" s="75"/>
    </row>
    <row r="13" spans="1:25" ht="30" customHeight="1">
      <c r="A13" s="1"/>
      <c r="B13" s="1"/>
      <c r="C13" s="1"/>
      <c r="D13" s="1" t="s">
        <v>15</v>
      </c>
      <c r="E13" s="1"/>
      <c r="F13" s="1"/>
      <c r="G13" s="1"/>
      <c r="H13" s="1"/>
      <c r="I13" s="1" t="s">
        <v>198</v>
      </c>
      <c r="J13" s="1"/>
      <c r="K13" s="72"/>
      <c r="L13" s="73"/>
      <c r="M13" s="76"/>
      <c r="O13" s="74"/>
      <c r="P13" s="75"/>
      <c r="Q13" s="1"/>
      <c r="R13" s="74"/>
      <c r="S13" s="75"/>
      <c r="T13" s="1"/>
      <c r="U13" s="1"/>
      <c r="V13" s="1"/>
      <c r="W13" s="1"/>
      <c r="X13" s="1"/>
      <c r="Y13" s="75"/>
    </row>
    <row r="14" spans="11:13" ht="12.75">
      <c r="K14" s="72"/>
      <c r="L14" s="73"/>
      <c r="M14" s="72"/>
    </row>
    <row r="15" spans="11:13" ht="12.75">
      <c r="K15" s="72"/>
      <c r="L15" s="73"/>
      <c r="M15" s="72"/>
    </row>
  </sheetData>
  <sheetProtection/>
  <protectedRanges>
    <protectedRange sqref="K11" name="Диапазон1_3_1_1_3_11_1_1_3_1_3_1_1_1_1_1_1_1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2:Z2"/>
    <mergeCell ref="A3:Z3"/>
    <mergeCell ref="A4:Z4"/>
    <mergeCell ref="A5:Z5"/>
    <mergeCell ref="A6:Z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zoomScale="75" zoomScaleNormal="75" zoomScaleSheetLayoutView="75" zoomScalePageLayoutView="0" workbookViewId="0" topLeftCell="D5">
      <selection activeCell="AD14" sqref="AD14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0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39" customHeight="1">
      <c r="A2" s="335" t="s">
        <v>384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8.75" customHeight="1">
      <c r="A6" s="334" t="s">
        <v>379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</row>
    <row r="7" spans="1:23" s="38" customFormat="1" ht="12.75">
      <c r="A7" s="7" t="s">
        <v>168</v>
      </c>
      <c r="B7" s="42"/>
      <c r="C7" s="43"/>
      <c r="D7" s="43"/>
      <c r="E7" s="43"/>
      <c r="F7" s="43"/>
      <c r="G7" s="43"/>
      <c r="H7" s="43"/>
      <c r="I7" s="43"/>
      <c r="J7" s="43"/>
      <c r="K7" s="44"/>
      <c r="L7" s="45"/>
      <c r="V7" s="7" t="s">
        <v>170</v>
      </c>
      <c r="W7" s="7"/>
    </row>
    <row r="8" spans="1:26" s="47" customFormat="1" ht="19.5" customHeight="1">
      <c r="A8" s="331" t="s">
        <v>32</v>
      </c>
      <c r="B8" s="332" t="s">
        <v>3</v>
      </c>
      <c r="C8" s="329" t="s">
        <v>4</v>
      </c>
      <c r="D8" s="333" t="s">
        <v>19</v>
      </c>
      <c r="E8" s="333" t="s">
        <v>6</v>
      </c>
      <c r="F8" s="331" t="s">
        <v>7</v>
      </c>
      <c r="G8" s="333" t="s">
        <v>20</v>
      </c>
      <c r="H8" s="333" t="s">
        <v>6</v>
      </c>
      <c r="I8" s="333" t="s">
        <v>9</v>
      </c>
      <c r="J8" s="151"/>
      <c r="K8" s="333" t="s">
        <v>11</v>
      </c>
      <c r="L8" s="326" t="s">
        <v>21</v>
      </c>
      <c r="M8" s="326"/>
      <c r="N8" s="326"/>
      <c r="O8" s="326" t="s">
        <v>22</v>
      </c>
      <c r="P8" s="326"/>
      <c r="Q8" s="326"/>
      <c r="R8" s="326" t="s">
        <v>23</v>
      </c>
      <c r="S8" s="326"/>
      <c r="T8" s="326"/>
      <c r="U8" s="327" t="s">
        <v>24</v>
      </c>
      <c r="V8" s="329" t="s">
        <v>25</v>
      </c>
      <c r="W8" s="331" t="s">
        <v>26</v>
      </c>
      <c r="X8" s="332" t="s">
        <v>27</v>
      </c>
      <c r="Y8" s="323" t="s">
        <v>28</v>
      </c>
      <c r="Z8" s="323" t="s">
        <v>29</v>
      </c>
    </row>
    <row r="9" spans="1:26" s="47" customFormat="1" ht="39.75" customHeight="1">
      <c r="A9" s="331"/>
      <c r="B9" s="332"/>
      <c r="C9" s="330"/>
      <c r="D9" s="333"/>
      <c r="E9" s="333"/>
      <c r="F9" s="331"/>
      <c r="G9" s="333"/>
      <c r="H9" s="333"/>
      <c r="I9" s="333"/>
      <c r="J9" s="151"/>
      <c r="K9" s="333"/>
      <c r="L9" s="48" t="s">
        <v>30</v>
      </c>
      <c r="M9" s="49" t="s">
        <v>31</v>
      </c>
      <c r="N9" s="50" t="s">
        <v>32</v>
      </c>
      <c r="O9" s="48" t="s">
        <v>30</v>
      </c>
      <c r="P9" s="49" t="s">
        <v>31</v>
      </c>
      <c r="Q9" s="50" t="s">
        <v>32</v>
      </c>
      <c r="R9" s="48" t="s">
        <v>30</v>
      </c>
      <c r="S9" s="49" t="s">
        <v>31</v>
      </c>
      <c r="T9" s="50" t="s">
        <v>32</v>
      </c>
      <c r="U9" s="328"/>
      <c r="V9" s="330"/>
      <c r="W9" s="331"/>
      <c r="X9" s="332"/>
      <c r="Y9" s="323"/>
      <c r="Z9" s="323"/>
    </row>
    <row r="10" spans="1:26" s="38" customFormat="1" ht="26.25" customHeight="1">
      <c r="A10" s="324" t="s">
        <v>171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</row>
    <row r="11" spans="1:26" s="39" customFormat="1" ht="33" customHeight="1">
      <c r="A11" s="51">
        <f>RANK(Y11,Y$11:Y$13,0)</f>
        <v>1</v>
      </c>
      <c r="B11" s="52"/>
      <c r="C11" s="87"/>
      <c r="D11" s="88" t="s">
        <v>180</v>
      </c>
      <c r="E11" s="3"/>
      <c r="F11" s="2" t="s">
        <v>43</v>
      </c>
      <c r="G11" s="89" t="s">
        <v>172</v>
      </c>
      <c r="H11" s="166" t="s">
        <v>173</v>
      </c>
      <c r="I11" s="167" t="s">
        <v>174</v>
      </c>
      <c r="J11" s="167" t="s">
        <v>174</v>
      </c>
      <c r="K11" s="90" t="s">
        <v>175</v>
      </c>
      <c r="L11" s="53">
        <v>127</v>
      </c>
      <c r="M11" s="54">
        <f>L11/1.9</f>
        <v>66.8421052631579</v>
      </c>
      <c r="N11" s="55">
        <f>RANK(M11,M$11:M$13,0)</f>
        <v>1</v>
      </c>
      <c r="O11" s="53">
        <v>129.5</v>
      </c>
      <c r="P11" s="54">
        <f>O11/1.9</f>
        <v>68.15789473684211</v>
      </c>
      <c r="Q11" s="55">
        <f>RANK(P11,P$11:P$13,0)</f>
        <v>1</v>
      </c>
      <c r="R11" s="53">
        <v>121</v>
      </c>
      <c r="S11" s="54">
        <f>R11/1.9</f>
        <v>63.684210526315795</v>
      </c>
      <c r="T11" s="55">
        <f>RANK(S11,S$11:S$13,0)</f>
        <v>2</v>
      </c>
      <c r="U11" s="55"/>
      <c r="V11" s="55"/>
      <c r="W11" s="53">
        <f>L11+O11+R11</f>
        <v>377.5</v>
      </c>
      <c r="X11" s="56"/>
      <c r="Y11" s="86">
        <f>ROUND(SUM(M11,P11,S11)/3,3)-IF($U11=1,0.5,IF($U11=2,1.5,0))</f>
        <v>66.228</v>
      </c>
      <c r="Z11" s="57" t="s">
        <v>116</v>
      </c>
    </row>
    <row r="12" spans="1:26" s="39" customFormat="1" ht="33" customHeight="1">
      <c r="A12" s="51">
        <f>RANK(Y12,Y$11:Y$13,0)</f>
        <v>2</v>
      </c>
      <c r="B12" s="52"/>
      <c r="C12" s="87"/>
      <c r="D12" s="88" t="s">
        <v>380</v>
      </c>
      <c r="E12" s="3"/>
      <c r="F12" s="2" t="s">
        <v>43</v>
      </c>
      <c r="G12" s="89" t="s">
        <v>172</v>
      </c>
      <c r="H12" s="166" t="s">
        <v>173</v>
      </c>
      <c r="I12" s="167" t="s">
        <v>174</v>
      </c>
      <c r="J12" s="167" t="s">
        <v>174</v>
      </c>
      <c r="K12" s="90" t="s">
        <v>175</v>
      </c>
      <c r="L12" s="53">
        <v>120</v>
      </c>
      <c r="M12" s="54">
        <f>L12/1.9</f>
        <v>63.15789473684211</v>
      </c>
      <c r="N12" s="55">
        <f>RANK(M12,M$11:M$13,0)</f>
        <v>3</v>
      </c>
      <c r="O12" s="53">
        <v>120</v>
      </c>
      <c r="P12" s="54">
        <f>O12/1.9</f>
        <v>63.15789473684211</v>
      </c>
      <c r="Q12" s="55">
        <f>RANK(P12,P$11:P$13,0)</f>
        <v>2</v>
      </c>
      <c r="R12" s="53">
        <v>124.5</v>
      </c>
      <c r="S12" s="54">
        <f>R12/1.9</f>
        <v>65.52631578947368</v>
      </c>
      <c r="T12" s="55">
        <f>RANK(S12,S$11:S$13,0)</f>
        <v>1</v>
      </c>
      <c r="U12" s="55"/>
      <c r="V12" s="55">
        <v>1</v>
      </c>
      <c r="W12" s="53">
        <f>L12+O12+R12</f>
        <v>364.5</v>
      </c>
      <c r="X12" s="56"/>
      <c r="Y12" s="86">
        <f>ROUND(SUM(M12,P12,S12)/3,3)-IF($U12=1,0.5,IF($U12=2,1.5,0))</f>
        <v>63.947</v>
      </c>
      <c r="Z12" s="57" t="s">
        <v>116</v>
      </c>
    </row>
    <row r="13" spans="1:26" s="39" customFormat="1" ht="33" customHeight="1">
      <c r="A13" s="51">
        <f>RANK(Y13,Y$11:Y$13,0)</f>
        <v>3</v>
      </c>
      <c r="B13" s="52"/>
      <c r="C13" s="87"/>
      <c r="D13" s="88" t="s">
        <v>176</v>
      </c>
      <c r="E13" s="3"/>
      <c r="F13" s="2" t="s">
        <v>43</v>
      </c>
      <c r="G13" s="89" t="s">
        <v>177</v>
      </c>
      <c r="H13" s="166" t="s">
        <v>178</v>
      </c>
      <c r="I13" s="93" t="s">
        <v>179</v>
      </c>
      <c r="J13" s="93" t="s">
        <v>46</v>
      </c>
      <c r="K13" s="168" t="s">
        <v>68</v>
      </c>
      <c r="L13" s="53">
        <v>121.5</v>
      </c>
      <c r="M13" s="54">
        <f>L13/1.9</f>
        <v>63.94736842105264</v>
      </c>
      <c r="N13" s="55">
        <f>RANK(M13,M$11:M$13,0)</f>
        <v>2</v>
      </c>
      <c r="O13" s="53">
        <v>117.5</v>
      </c>
      <c r="P13" s="54">
        <f>O13/1.9</f>
        <v>61.8421052631579</v>
      </c>
      <c r="Q13" s="55">
        <f>RANK(P13,P$11:P$13,0)</f>
        <v>3</v>
      </c>
      <c r="R13" s="53">
        <v>120</v>
      </c>
      <c r="S13" s="54">
        <f>R13/1.9</f>
        <v>63.15789473684211</v>
      </c>
      <c r="T13" s="55">
        <f>RANK(S13,S$11:S$13,0)</f>
        <v>3</v>
      </c>
      <c r="U13" s="55"/>
      <c r="V13" s="55"/>
      <c r="W13" s="53">
        <f>L13+O13+R13</f>
        <v>359</v>
      </c>
      <c r="X13" s="56"/>
      <c r="Y13" s="86">
        <f>ROUND(SUM(M13,P13,S13)/3,3)-IF($U13=1,0.5,IF($U13=2,1.5,0))</f>
        <v>62.982</v>
      </c>
      <c r="Z13" s="57" t="s">
        <v>116</v>
      </c>
    </row>
    <row r="14" spans="1:26" s="38" customFormat="1" ht="26.25" customHeight="1">
      <c r="A14" s="325" t="s">
        <v>181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</row>
    <row r="15" spans="1:26" s="39" customFormat="1" ht="33" customHeight="1">
      <c r="A15" s="174">
        <f>RANK(Y15,Y$15:Y$17,0)</f>
        <v>1</v>
      </c>
      <c r="B15" s="175"/>
      <c r="C15" s="176"/>
      <c r="D15" s="161" t="s">
        <v>195</v>
      </c>
      <c r="E15" s="35" t="s">
        <v>124</v>
      </c>
      <c r="F15" s="139" t="s">
        <v>36</v>
      </c>
      <c r="G15" s="100" t="s">
        <v>196</v>
      </c>
      <c r="H15" s="94" t="s">
        <v>125</v>
      </c>
      <c r="I15" s="265" t="s">
        <v>126</v>
      </c>
      <c r="J15" s="266" t="s">
        <v>60</v>
      </c>
      <c r="K15" s="255" t="s">
        <v>49</v>
      </c>
      <c r="L15" s="178">
        <v>182.5</v>
      </c>
      <c r="M15" s="179">
        <f>L15/2.7</f>
        <v>67.5925925925926</v>
      </c>
      <c r="N15" s="180">
        <f>RANK(M15,M$15:M$17,0)</f>
        <v>1</v>
      </c>
      <c r="O15" s="178">
        <v>181</v>
      </c>
      <c r="P15" s="179">
        <f>O15/2.7</f>
        <v>67.03703703703704</v>
      </c>
      <c r="Q15" s="180">
        <f>RANK(P15,P$15:P$17,0)</f>
        <v>1</v>
      </c>
      <c r="R15" s="178">
        <v>181</v>
      </c>
      <c r="S15" s="179">
        <f>R15/2.7</f>
        <v>67.03703703703704</v>
      </c>
      <c r="T15" s="180">
        <f>RANK(S15,S$15:S$17,0)</f>
        <v>2</v>
      </c>
      <c r="U15" s="180"/>
      <c r="V15" s="180"/>
      <c r="W15" s="178">
        <f>L15+O15+R15</f>
        <v>544.5</v>
      </c>
      <c r="X15" s="181"/>
      <c r="Y15" s="182">
        <f>ROUND(SUM(M15,P15,S15)/3,3)-IF($U15=1,0.5,IF($U15=2,1.5,0))</f>
        <v>67.222</v>
      </c>
      <c r="Z15" s="57" t="s">
        <v>116</v>
      </c>
    </row>
    <row r="16" spans="1:26" s="39" customFormat="1" ht="33" customHeight="1">
      <c r="A16" s="174">
        <f>RANK(Y16,Y$15:Y$17,0)</f>
        <v>2</v>
      </c>
      <c r="B16" s="52"/>
      <c r="C16" s="87"/>
      <c r="D16" s="88" t="s">
        <v>188</v>
      </c>
      <c r="E16" s="3" t="s">
        <v>189</v>
      </c>
      <c r="F16" s="2" t="s">
        <v>36</v>
      </c>
      <c r="G16" s="89" t="s">
        <v>190</v>
      </c>
      <c r="H16" s="166" t="s">
        <v>191</v>
      </c>
      <c r="I16" s="167" t="s">
        <v>192</v>
      </c>
      <c r="J16" s="167" t="s">
        <v>193</v>
      </c>
      <c r="K16" s="255" t="s">
        <v>194</v>
      </c>
      <c r="L16" s="53">
        <v>181.5</v>
      </c>
      <c r="M16" s="179">
        <f>L16/2.7</f>
        <v>67.22222222222221</v>
      </c>
      <c r="N16" s="180">
        <f>RANK(M16,M$15:M$17,0)</f>
        <v>2</v>
      </c>
      <c r="O16" s="53">
        <v>178</v>
      </c>
      <c r="P16" s="179">
        <f>O16/2.7</f>
        <v>65.92592592592592</v>
      </c>
      <c r="Q16" s="180">
        <f>RANK(P16,P$15:P$17,0)</f>
        <v>2</v>
      </c>
      <c r="R16" s="53">
        <v>180</v>
      </c>
      <c r="S16" s="179">
        <f>R16/2.7</f>
        <v>66.66666666666666</v>
      </c>
      <c r="T16" s="180">
        <f>RANK(S16,S$15:S$17,0)</f>
        <v>3</v>
      </c>
      <c r="U16" s="55"/>
      <c r="V16" s="55">
        <v>1</v>
      </c>
      <c r="W16" s="53">
        <f>L16+O16+R16</f>
        <v>539.5</v>
      </c>
      <c r="X16" s="56"/>
      <c r="Y16" s="86">
        <f>ROUND(SUM(M16,P16,S16)/3,3)-IF($U16=1,0.5,IF($U16=2,1.5,0))</f>
        <v>66.605</v>
      </c>
      <c r="Z16" s="57" t="s">
        <v>116</v>
      </c>
    </row>
    <row r="17" spans="1:26" s="39" customFormat="1" ht="33" customHeight="1">
      <c r="A17" s="174">
        <f>RANK(Y17,Y$15:Y$17,0)</f>
        <v>3</v>
      </c>
      <c r="B17" s="52"/>
      <c r="C17" s="87"/>
      <c r="D17" s="88" t="s">
        <v>182</v>
      </c>
      <c r="E17" s="3" t="s">
        <v>183</v>
      </c>
      <c r="F17" s="2" t="s">
        <v>43</v>
      </c>
      <c r="G17" s="96" t="s">
        <v>184</v>
      </c>
      <c r="H17" s="166" t="s">
        <v>183</v>
      </c>
      <c r="I17" s="170" t="s">
        <v>185</v>
      </c>
      <c r="J17" s="171" t="s">
        <v>560</v>
      </c>
      <c r="K17" s="255" t="s">
        <v>381</v>
      </c>
      <c r="L17" s="53">
        <v>180.5</v>
      </c>
      <c r="M17" s="179">
        <f>L17/2.7</f>
        <v>66.85185185185185</v>
      </c>
      <c r="N17" s="180">
        <f>RANK(M17,M$15:M$17,0)</f>
        <v>3</v>
      </c>
      <c r="O17" s="53">
        <v>174</v>
      </c>
      <c r="P17" s="179">
        <f>O17/2.7</f>
        <v>64.44444444444444</v>
      </c>
      <c r="Q17" s="180">
        <f>RANK(P17,P$15:P$17,0)</f>
        <v>3</v>
      </c>
      <c r="R17" s="53">
        <v>183</v>
      </c>
      <c r="S17" s="179">
        <f>R17/2.7</f>
        <v>67.77777777777777</v>
      </c>
      <c r="T17" s="180">
        <f>RANK(S17,S$15:S$17,0)</f>
        <v>1</v>
      </c>
      <c r="U17" s="55"/>
      <c r="V17" s="55"/>
      <c r="W17" s="53">
        <f>L17+O17+R17</f>
        <v>537.5</v>
      </c>
      <c r="X17" s="56"/>
      <c r="Y17" s="86">
        <f>ROUND(SUM(M17,P17,S17)/3,3)-IF($U17=1,0.5,IF($U17=2,1.5,0))</f>
        <v>66.358</v>
      </c>
      <c r="Z17" s="57" t="s">
        <v>116</v>
      </c>
    </row>
    <row r="18" spans="1:26" s="39" customFormat="1" ht="33" customHeight="1">
      <c r="A18" s="106"/>
      <c r="B18" s="59"/>
      <c r="C18" s="107"/>
      <c r="D18" s="136"/>
      <c r="E18" s="62"/>
      <c r="F18" s="121"/>
      <c r="G18" s="110"/>
      <c r="H18" s="137"/>
      <c r="I18" s="138"/>
      <c r="J18" s="138"/>
      <c r="K18" s="138"/>
      <c r="L18" s="113"/>
      <c r="M18" s="114"/>
      <c r="N18" s="115"/>
      <c r="O18" s="113"/>
      <c r="P18" s="114"/>
      <c r="Q18" s="115"/>
      <c r="R18" s="113"/>
      <c r="S18" s="114"/>
      <c r="T18" s="115"/>
      <c r="U18" s="115"/>
      <c r="V18" s="115"/>
      <c r="W18" s="113"/>
      <c r="X18" s="116"/>
      <c r="Y18" s="69"/>
      <c r="Z18" s="117"/>
    </row>
    <row r="19" spans="1:25" ht="30" customHeight="1">
      <c r="A19" s="1"/>
      <c r="B19" s="1"/>
      <c r="C19" s="1"/>
      <c r="D19" s="1" t="s">
        <v>14</v>
      </c>
      <c r="E19" s="1"/>
      <c r="F19" s="1"/>
      <c r="G19" s="1"/>
      <c r="H19" s="1"/>
      <c r="I19" s="1" t="s">
        <v>197</v>
      </c>
      <c r="J19" s="1"/>
      <c r="K19" s="72"/>
      <c r="L19" s="73"/>
      <c r="M19" s="72"/>
      <c r="N19" s="1"/>
      <c r="O19" s="74"/>
      <c r="P19" s="75"/>
      <c r="Q19" s="1"/>
      <c r="R19" s="74"/>
      <c r="S19" s="75"/>
      <c r="T19" s="1"/>
      <c r="U19" s="1"/>
      <c r="V19" s="1"/>
      <c r="W19" s="1"/>
      <c r="X19" s="1"/>
      <c r="Y19" s="75"/>
    </row>
    <row r="20" spans="1:25" ht="30" customHeight="1">
      <c r="A20" s="1"/>
      <c r="B20" s="1"/>
      <c r="C20" s="1"/>
      <c r="D20" s="1" t="s">
        <v>15</v>
      </c>
      <c r="E20" s="1"/>
      <c r="F20" s="1"/>
      <c r="G20" s="1"/>
      <c r="H20" s="1"/>
      <c r="I20" s="1" t="s">
        <v>198</v>
      </c>
      <c r="J20" s="1"/>
      <c r="K20" s="72"/>
      <c r="L20" s="73"/>
      <c r="M20" s="76"/>
      <c r="O20" s="74"/>
      <c r="P20" s="75"/>
      <c r="Q20" s="1"/>
      <c r="R20" s="74"/>
      <c r="S20" s="75"/>
      <c r="T20" s="1"/>
      <c r="U20" s="1"/>
      <c r="V20" s="1"/>
      <c r="W20" s="1"/>
      <c r="X20" s="1"/>
      <c r="Y20" s="75"/>
    </row>
    <row r="21" spans="11:13" ht="12.75">
      <c r="K21" s="72"/>
      <c r="L21" s="73"/>
      <c r="M21" s="72"/>
    </row>
    <row r="22" spans="11:13" ht="12.75">
      <c r="K22" s="72"/>
      <c r="L22" s="73"/>
      <c r="M22" s="72"/>
    </row>
  </sheetData>
  <sheetProtection/>
  <protectedRanges>
    <protectedRange sqref="K18" name="Диапазон1_3_1_1_3_11_1_1_3_1_3_1_1_1_1_3_3_1_1_1"/>
  </protectedRanges>
  <mergeCells count="26">
    <mergeCell ref="A6:Z6"/>
    <mergeCell ref="A2:Z2"/>
    <mergeCell ref="A3:Z3"/>
    <mergeCell ref="A4:Z4"/>
    <mergeCell ref="A5:Z5"/>
    <mergeCell ref="B8:B9"/>
    <mergeCell ref="C8:C9"/>
    <mergeCell ref="D8:D9"/>
    <mergeCell ref="E8:E9"/>
    <mergeCell ref="F8:F9"/>
    <mergeCell ref="Z8:Z9"/>
    <mergeCell ref="A10:Z10"/>
    <mergeCell ref="A14:Z14"/>
    <mergeCell ref="R8:T8"/>
    <mergeCell ref="U8:U9"/>
    <mergeCell ref="V8:V9"/>
    <mergeCell ref="W8:W9"/>
    <mergeCell ref="X8:X9"/>
    <mergeCell ref="Y8:Y9"/>
    <mergeCell ref="G8:G9"/>
    <mergeCell ref="H8:H9"/>
    <mergeCell ref="I8:I9"/>
    <mergeCell ref="K8:K9"/>
    <mergeCell ref="L8:N8"/>
    <mergeCell ref="O8:Q8"/>
    <mergeCell ref="A8:A9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="75" zoomScaleNormal="50" zoomScaleSheetLayoutView="75" zoomScalePageLayoutView="0" workbookViewId="0" topLeftCell="A7">
      <selection activeCell="D12" sqref="D12:K19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0.851562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61.5" customHeight="1">
      <c r="A2" s="335" t="s">
        <v>384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41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1.25">
      <c r="A6" s="339" t="s">
        <v>96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8" t="s">
        <v>602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 spans="1:25" ht="18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23" s="38" customFormat="1" ht="12.75">
      <c r="A9" s="7" t="s">
        <v>168</v>
      </c>
      <c r="B9" s="42"/>
      <c r="C9" s="43"/>
      <c r="D9" s="43"/>
      <c r="E9" s="43"/>
      <c r="F9" s="43"/>
      <c r="G9" s="43"/>
      <c r="H9" s="43"/>
      <c r="I9" s="43"/>
      <c r="J9" s="43"/>
      <c r="K9" s="44"/>
      <c r="L9" s="45"/>
      <c r="V9" s="7" t="s">
        <v>514</v>
      </c>
      <c r="W9" s="7"/>
    </row>
    <row r="10" spans="1:26" s="47" customFormat="1" ht="19.5" customHeight="1">
      <c r="A10" s="331" t="s">
        <v>32</v>
      </c>
      <c r="B10" s="332" t="s">
        <v>3</v>
      </c>
      <c r="C10" s="329" t="s">
        <v>4</v>
      </c>
      <c r="D10" s="333" t="s">
        <v>19</v>
      </c>
      <c r="E10" s="333" t="s">
        <v>6</v>
      </c>
      <c r="F10" s="331" t="s">
        <v>7</v>
      </c>
      <c r="G10" s="333" t="s">
        <v>20</v>
      </c>
      <c r="H10" s="333" t="s">
        <v>6</v>
      </c>
      <c r="I10" s="333" t="s">
        <v>9</v>
      </c>
      <c r="J10" s="46"/>
      <c r="K10" s="333" t="s">
        <v>11</v>
      </c>
      <c r="L10" s="326" t="s">
        <v>21</v>
      </c>
      <c r="M10" s="326"/>
      <c r="N10" s="326"/>
      <c r="O10" s="326" t="s">
        <v>22</v>
      </c>
      <c r="P10" s="326"/>
      <c r="Q10" s="326"/>
      <c r="R10" s="326" t="s">
        <v>23</v>
      </c>
      <c r="S10" s="326"/>
      <c r="T10" s="326"/>
      <c r="U10" s="327" t="s">
        <v>24</v>
      </c>
      <c r="V10" s="329" t="s">
        <v>25</v>
      </c>
      <c r="W10" s="331" t="s">
        <v>26</v>
      </c>
      <c r="X10" s="332" t="s">
        <v>27</v>
      </c>
      <c r="Y10" s="323" t="s">
        <v>28</v>
      </c>
      <c r="Z10" s="323" t="s">
        <v>29</v>
      </c>
    </row>
    <row r="11" spans="1:26" s="47" customFormat="1" ht="39.75" customHeight="1">
      <c r="A11" s="331"/>
      <c r="B11" s="332"/>
      <c r="C11" s="330"/>
      <c r="D11" s="333"/>
      <c r="E11" s="333"/>
      <c r="F11" s="331"/>
      <c r="G11" s="333"/>
      <c r="H11" s="333"/>
      <c r="I11" s="333"/>
      <c r="J11" s="46"/>
      <c r="K11" s="333"/>
      <c r="L11" s="48" t="s">
        <v>30</v>
      </c>
      <c r="M11" s="49" t="s">
        <v>31</v>
      </c>
      <c r="N11" s="50" t="s">
        <v>32</v>
      </c>
      <c r="O11" s="48" t="s">
        <v>30</v>
      </c>
      <c r="P11" s="49" t="s">
        <v>31</v>
      </c>
      <c r="Q11" s="50" t="s">
        <v>32</v>
      </c>
      <c r="R11" s="48" t="s">
        <v>30</v>
      </c>
      <c r="S11" s="49" t="s">
        <v>31</v>
      </c>
      <c r="T11" s="50" t="s">
        <v>32</v>
      </c>
      <c r="U11" s="328"/>
      <c r="V11" s="330"/>
      <c r="W11" s="331"/>
      <c r="X11" s="332"/>
      <c r="Y11" s="323"/>
      <c r="Z11" s="323"/>
    </row>
    <row r="12" spans="1:26" s="39" customFormat="1" ht="33" customHeight="1">
      <c r="A12" s="51">
        <f aca="true" t="shared" si="0" ref="A12:A19">RANK(Y12,Y$12:Y$19,0)</f>
        <v>1</v>
      </c>
      <c r="B12" s="52"/>
      <c r="C12" s="87" t="s">
        <v>42</v>
      </c>
      <c r="D12" s="91" t="s">
        <v>527</v>
      </c>
      <c r="E12" s="3"/>
      <c r="F12" s="19" t="s">
        <v>43</v>
      </c>
      <c r="G12" s="89" t="s">
        <v>528</v>
      </c>
      <c r="H12" s="192" t="s">
        <v>529</v>
      </c>
      <c r="I12" s="167" t="s">
        <v>530</v>
      </c>
      <c r="J12" s="167" t="s">
        <v>530</v>
      </c>
      <c r="K12" s="168" t="s">
        <v>531</v>
      </c>
      <c r="L12" s="53">
        <v>177</v>
      </c>
      <c r="M12" s="54">
        <f aca="true" t="shared" si="1" ref="M12:M19">L12/2.6</f>
        <v>68.07692307692308</v>
      </c>
      <c r="N12" s="55">
        <f aca="true" t="shared" si="2" ref="N12:N19">RANK(M12,M$12:M$19,0)</f>
        <v>2</v>
      </c>
      <c r="O12" s="53">
        <v>178</v>
      </c>
      <c r="P12" s="54">
        <f aca="true" t="shared" si="3" ref="P12:P19">O12/2.6</f>
        <v>68.46153846153845</v>
      </c>
      <c r="Q12" s="55">
        <f aca="true" t="shared" si="4" ref="Q12:Q19">RANK(P12,P$12:P$19,0)</f>
        <v>1</v>
      </c>
      <c r="R12" s="53">
        <v>179</v>
      </c>
      <c r="S12" s="54">
        <f aca="true" t="shared" si="5" ref="S12:S19">R12/2.6</f>
        <v>68.84615384615384</v>
      </c>
      <c r="T12" s="55">
        <f aca="true" t="shared" si="6" ref="T12:T19">RANK(S12,S$12:S$19,0)</f>
        <v>1</v>
      </c>
      <c r="U12" s="55"/>
      <c r="V12" s="55"/>
      <c r="W12" s="53">
        <f aca="true" t="shared" si="7" ref="W12:W19">L12+O12+R12</f>
        <v>534</v>
      </c>
      <c r="X12" s="56"/>
      <c r="Y12" s="86">
        <f aca="true" t="shared" si="8" ref="Y12:Y19">ROUND(SUM(M12,P12,S12)/3,3)-IF($U12=1,0.5,IF($U12=2,1.5,0))</f>
        <v>68.462</v>
      </c>
      <c r="Z12" s="57" t="s">
        <v>385</v>
      </c>
    </row>
    <row r="13" spans="1:26" s="39" customFormat="1" ht="33" customHeight="1">
      <c r="A13" s="51">
        <f t="shared" si="0"/>
        <v>2</v>
      </c>
      <c r="B13" s="52"/>
      <c r="C13" s="87" t="s">
        <v>42</v>
      </c>
      <c r="D13" s="91" t="s">
        <v>527</v>
      </c>
      <c r="E13" s="3"/>
      <c r="F13" s="256" t="s">
        <v>43</v>
      </c>
      <c r="G13" s="89" t="s">
        <v>589</v>
      </c>
      <c r="H13" s="192" t="s">
        <v>532</v>
      </c>
      <c r="I13" s="186" t="s">
        <v>590</v>
      </c>
      <c r="J13" s="167" t="s">
        <v>530</v>
      </c>
      <c r="K13" s="168" t="s">
        <v>531</v>
      </c>
      <c r="L13" s="53">
        <v>180</v>
      </c>
      <c r="M13" s="54">
        <f t="shared" si="1"/>
        <v>69.23076923076923</v>
      </c>
      <c r="N13" s="55">
        <f t="shared" si="2"/>
        <v>1</v>
      </c>
      <c r="O13" s="53">
        <v>178</v>
      </c>
      <c r="P13" s="54">
        <f t="shared" si="3"/>
        <v>68.46153846153845</v>
      </c>
      <c r="Q13" s="55">
        <f t="shared" si="4"/>
        <v>1</v>
      </c>
      <c r="R13" s="53">
        <v>175</v>
      </c>
      <c r="S13" s="54">
        <f t="shared" si="5"/>
        <v>67.3076923076923</v>
      </c>
      <c r="T13" s="55">
        <f t="shared" si="6"/>
        <v>2</v>
      </c>
      <c r="U13" s="55"/>
      <c r="V13" s="55"/>
      <c r="W13" s="53">
        <f t="shared" si="7"/>
        <v>533</v>
      </c>
      <c r="X13" s="56"/>
      <c r="Y13" s="86">
        <f t="shared" si="8"/>
        <v>68.333</v>
      </c>
      <c r="Z13" s="57" t="s">
        <v>385</v>
      </c>
    </row>
    <row r="14" spans="1:26" s="39" customFormat="1" ht="33" customHeight="1">
      <c r="A14" s="51">
        <f t="shared" si="0"/>
        <v>3</v>
      </c>
      <c r="B14" s="52"/>
      <c r="C14" s="87" t="s">
        <v>42</v>
      </c>
      <c r="D14" s="91" t="s">
        <v>209</v>
      </c>
      <c r="E14" s="3"/>
      <c r="F14" s="19" t="s">
        <v>36</v>
      </c>
      <c r="G14" s="89" t="s">
        <v>208</v>
      </c>
      <c r="H14" s="191" t="s">
        <v>53</v>
      </c>
      <c r="I14" s="186" t="s">
        <v>54</v>
      </c>
      <c r="J14" s="167" t="s">
        <v>55</v>
      </c>
      <c r="K14" s="168" t="s">
        <v>56</v>
      </c>
      <c r="L14" s="53">
        <v>172</v>
      </c>
      <c r="M14" s="54">
        <f t="shared" si="1"/>
        <v>66.15384615384615</v>
      </c>
      <c r="N14" s="55">
        <f t="shared" si="2"/>
        <v>3</v>
      </c>
      <c r="O14" s="53">
        <v>174</v>
      </c>
      <c r="P14" s="54">
        <f t="shared" si="3"/>
        <v>66.92307692307692</v>
      </c>
      <c r="Q14" s="55">
        <f t="shared" si="4"/>
        <v>4</v>
      </c>
      <c r="R14" s="53">
        <v>168</v>
      </c>
      <c r="S14" s="54">
        <f t="shared" si="5"/>
        <v>64.61538461538461</v>
      </c>
      <c r="T14" s="55">
        <f t="shared" si="6"/>
        <v>4</v>
      </c>
      <c r="U14" s="55"/>
      <c r="V14" s="55"/>
      <c r="W14" s="53">
        <f t="shared" si="7"/>
        <v>514</v>
      </c>
      <c r="X14" s="56"/>
      <c r="Y14" s="86">
        <f t="shared" si="8"/>
        <v>65.897</v>
      </c>
      <c r="Z14" s="57" t="s">
        <v>385</v>
      </c>
    </row>
    <row r="15" spans="1:26" s="39" customFormat="1" ht="33" customHeight="1">
      <c r="A15" s="51">
        <f t="shared" si="0"/>
        <v>4</v>
      </c>
      <c r="B15" s="52"/>
      <c r="C15" s="87" t="s">
        <v>42</v>
      </c>
      <c r="D15" s="91" t="s">
        <v>583</v>
      </c>
      <c r="E15" s="3"/>
      <c r="F15" s="19" t="s">
        <v>36</v>
      </c>
      <c r="G15" s="89" t="s">
        <v>351</v>
      </c>
      <c r="H15" s="94" t="s">
        <v>352</v>
      </c>
      <c r="I15" s="186" t="s">
        <v>324</v>
      </c>
      <c r="J15" s="167" t="s">
        <v>55</v>
      </c>
      <c r="K15" s="168" t="s">
        <v>56</v>
      </c>
      <c r="L15" s="53">
        <v>165</v>
      </c>
      <c r="M15" s="54">
        <f t="shared" si="1"/>
        <v>63.46153846153846</v>
      </c>
      <c r="N15" s="55">
        <f t="shared" si="2"/>
        <v>5</v>
      </c>
      <c r="O15" s="53">
        <v>176</v>
      </c>
      <c r="P15" s="54">
        <f t="shared" si="3"/>
        <v>67.6923076923077</v>
      </c>
      <c r="Q15" s="55">
        <f t="shared" si="4"/>
        <v>3</v>
      </c>
      <c r="R15" s="53">
        <v>171</v>
      </c>
      <c r="S15" s="54">
        <f t="shared" si="5"/>
        <v>65.76923076923077</v>
      </c>
      <c r="T15" s="55">
        <f t="shared" si="6"/>
        <v>3</v>
      </c>
      <c r="U15" s="55"/>
      <c r="V15" s="55"/>
      <c r="W15" s="53">
        <f t="shared" si="7"/>
        <v>512</v>
      </c>
      <c r="X15" s="56"/>
      <c r="Y15" s="86">
        <f t="shared" si="8"/>
        <v>65.641</v>
      </c>
      <c r="Z15" s="57" t="s">
        <v>385</v>
      </c>
    </row>
    <row r="16" spans="1:26" s="39" customFormat="1" ht="33" customHeight="1">
      <c r="A16" s="51">
        <f t="shared" si="0"/>
        <v>5</v>
      </c>
      <c r="B16" s="52"/>
      <c r="C16" s="87" t="s">
        <v>42</v>
      </c>
      <c r="D16" s="91" t="s">
        <v>480</v>
      </c>
      <c r="E16" s="3"/>
      <c r="F16" s="209" t="s">
        <v>43</v>
      </c>
      <c r="G16" s="96" t="s">
        <v>580</v>
      </c>
      <c r="H16" s="166" t="s">
        <v>581</v>
      </c>
      <c r="I16" s="186" t="s">
        <v>54</v>
      </c>
      <c r="J16" s="171" t="s">
        <v>55</v>
      </c>
      <c r="K16" s="172" t="s">
        <v>56</v>
      </c>
      <c r="L16" s="53">
        <v>170.5</v>
      </c>
      <c r="M16" s="54">
        <f t="shared" si="1"/>
        <v>65.57692307692308</v>
      </c>
      <c r="N16" s="55">
        <f t="shared" si="2"/>
        <v>4</v>
      </c>
      <c r="O16" s="53">
        <v>165.5</v>
      </c>
      <c r="P16" s="54">
        <f t="shared" si="3"/>
        <v>63.65384615384615</v>
      </c>
      <c r="Q16" s="55">
        <f t="shared" si="4"/>
        <v>5</v>
      </c>
      <c r="R16" s="53">
        <v>166</v>
      </c>
      <c r="S16" s="54">
        <f t="shared" si="5"/>
        <v>63.84615384615385</v>
      </c>
      <c r="T16" s="55">
        <f t="shared" si="6"/>
        <v>5</v>
      </c>
      <c r="U16" s="55"/>
      <c r="V16" s="55"/>
      <c r="W16" s="53">
        <f t="shared" si="7"/>
        <v>502</v>
      </c>
      <c r="X16" s="56"/>
      <c r="Y16" s="86">
        <f t="shared" si="8"/>
        <v>64.359</v>
      </c>
      <c r="Z16" s="57" t="s">
        <v>385</v>
      </c>
    </row>
    <row r="17" spans="1:26" s="39" customFormat="1" ht="33" customHeight="1">
      <c r="A17" s="51">
        <f t="shared" si="0"/>
        <v>6</v>
      </c>
      <c r="B17" s="52"/>
      <c r="C17" s="87" t="s">
        <v>42</v>
      </c>
      <c r="D17" s="88" t="s">
        <v>473</v>
      </c>
      <c r="E17" s="3"/>
      <c r="F17" s="34" t="s">
        <v>43</v>
      </c>
      <c r="G17" s="96" t="s">
        <v>580</v>
      </c>
      <c r="H17" s="169" t="s">
        <v>581</v>
      </c>
      <c r="I17" s="186" t="s">
        <v>54</v>
      </c>
      <c r="J17" s="171" t="s">
        <v>55</v>
      </c>
      <c r="K17" s="172" t="s">
        <v>56</v>
      </c>
      <c r="L17" s="53">
        <v>163</v>
      </c>
      <c r="M17" s="54">
        <f t="shared" si="1"/>
        <v>62.69230769230769</v>
      </c>
      <c r="N17" s="55">
        <f t="shared" si="2"/>
        <v>6</v>
      </c>
      <c r="O17" s="53">
        <v>156</v>
      </c>
      <c r="P17" s="54">
        <f t="shared" si="3"/>
        <v>60</v>
      </c>
      <c r="Q17" s="55">
        <f t="shared" si="4"/>
        <v>7</v>
      </c>
      <c r="R17" s="53">
        <v>164</v>
      </c>
      <c r="S17" s="54">
        <f t="shared" si="5"/>
        <v>63.07692307692307</v>
      </c>
      <c r="T17" s="55">
        <f t="shared" si="6"/>
        <v>6</v>
      </c>
      <c r="U17" s="55">
        <v>1</v>
      </c>
      <c r="V17" s="55"/>
      <c r="W17" s="53">
        <f t="shared" si="7"/>
        <v>483</v>
      </c>
      <c r="X17" s="56"/>
      <c r="Y17" s="86">
        <f t="shared" si="8"/>
        <v>61.423</v>
      </c>
      <c r="Z17" s="57" t="s">
        <v>385</v>
      </c>
    </row>
    <row r="18" spans="1:26" s="39" customFormat="1" ht="33" customHeight="1">
      <c r="A18" s="51">
        <f t="shared" si="0"/>
        <v>7</v>
      </c>
      <c r="B18" s="52"/>
      <c r="C18" s="87" t="s">
        <v>42</v>
      </c>
      <c r="D18" s="88" t="s">
        <v>364</v>
      </c>
      <c r="E18" s="3"/>
      <c r="F18" s="34" t="s">
        <v>43</v>
      </c>
      <c r="G18" s="96" t="s">
        <v>365</v>
      </c>
      <c r="H18" s="169" t="s">
        <v>366</v>
      </c>
      <c r="I18" s="186" t="s">
        <v>54</v>
      </c>
      <c r="J18" s="171" t="s">
        <v>55</v>
      </c>
      <c r="K18" s="168" t="s">
        <v>56</v>
      </c>
      <c r="L18" s="53">
        <v>159</v>
      </c>
      <c r="M18" s="54">
        <f t="shared" si="1"/>
        <v>61.15384615384615</v>
      </c>
      <c r="N18" s="55">
        <f t="shared" si="2"/>
        <v>7</v>
      </c>
      <c r="O18" s="53">
        <v>157</v>
      </c>
      <c r="P18" s="54">
        <f t="shared" si="3"/>
        <v>60.38461538461538</v>
      </c>
      <c r="Q18" s="55">
        <f t="shared" si="4"/>
        <v>6</v>
      </c>
      <c r="R18" s="53">
        <v>162</v>
      </c>
      <c r="S18" s="54">
        <f t="shared" si="5"/>
        <v>62.30769230769231</v>
      </c>
      <c r="T18" s="55">
        <f t="shared" si="6"/>
        <v>7</v>
      </c>
      <c r="U18" s="55"/>
      <c r="V18" s="55"/>
      <c r="W18" s="53">
        <f t="shared" si="7"/>
        <v>478</v>
      </c>
      <c r="X18" s="56"/>
      <c r="Y18" s="86">
        <f t="shared" si="8"/>
        <v>61.282</v>
      </c>
      <c r="Z18" s="57" t="s">
        <v>385</v>
      </c>
    </row>
    <row r="19" spans="1:26" s="39" customFormat="1" ht="33" customHeight="1">
      <c r="A19" s="51">
        <f t="shared" si="0"/>
        <v>8</v>
      </c>
      <c r="B19" s="52"/>
      <c r="C19" s="87" t="s">
        <v>42</v>
      </c>
      <c r="D19" s="88" t="s">
        <v>345</v>
      </c>
      <c r="E19" s="3"/>
      <c r="F19" s="2" t="s">
        <v>136</v>
      </c>
      <c r="G19" s="89" t="s">
        <v>322</v>
      </c>
      <c r="H19" s="97" t="s">
        <v>323</v>
      </c>
      <c r="I19" s="186" t="s">
        <v>54</v>
      </c>
      <c r="J19" s="167" t="s">
        <v>55</v>
      </c>
      <c r="K19" s="168" t="s">
        <v>56</v>
      </c>
      <c r="L19" s="53">
        <v>159</v>
      </c>
      <c r="M19" s="54">
        <f t="shared" si="1"/>
        <v>61.15384615384615</v>
      </c>
      <c r="N19" s="55">
        <f t="shared" si="2"/>
        <v>7</v>
      </c>
      <c r="O19" s="53">
        <v>153.5</v>
      </c>
      <c r="P19" s="54">
        <f t="shared" si="3"/>
        <v>59.03846153846153</v>
      </c>
      <c r="Q19" s="55">
        <f t="shared" si="4"/>
        <v>8</v>
      </c>
      <c r="R19" s="53">
        <v>158.5</v>
      </c>
      <c r="S19" s="54">
        <f t="shared" si="5"/>
        <v>60.96153846153846</v>
      </c>
      <c r="T19" s="55">
        <f t="shared" si="6"/>
        <v>8</v>
      </c>
      <c r="U19" s="55"/>
      <c r="V19" s="55"/>
      <c r="W19" s="53">
        <f t="shared" si="7"/>
        <v>471</v>
      </c>
      <c r="X19" s="56"/>
      <c r="Y19" s="86">
        <f t="shared" si="8"/>
        <v>60.385</v>
      </c>
      <c r="Z19" s="57" t="s">
        <v>385</v>
      </c>
    </row>
    <row r="20" spans="1:25" s="39" customFormat="1" ht="22.5" customHeight="1">
      <c r="A20" s="58"/>
      <c r="B20" s="59"/>
      <c r="C20" s="60"/>
      <c r="D20" s="61"/>
      <c r="E20" s="62"/>
      <c r="F20" s="63"/>
      <c r="G20" s="64"/>
      <c r="H20" s="65"/>
      <c r="I20" s="66"/>
      <c r="J20" s="67"/>
      <c r="K20" s="66"/>
      <c r="L20" s="68"/>
      <c r="M20" s="69"/>
      <c r="N20" s="70"/>
      <c r="O20" s="68"/>
      <c r="P20" s="69"/>
      <c r="Q20" s="70"/>
      <c r="R20" s="68"/>
      <c r="S20" s="69"/>
      <c r="T20" s="70"/>
      <c r="U20" s="70"/>
      <c r="V20" s="70"/>
      <c r="W20" s="68"/>
      <c r="X20" s="71"/>
      <c r="Y20" s="69"/>
    </row>
    <row r="21" spans="1:25" ht="30" customHeight="1">
      <c r="A21" s="1"/>
      <c r="B21" s="1"/>
      <c r="C21" s="1"/>
      <c r="D21" s="1" t="s">
        <v>14</v>
      </c>
      <c r="E21" s="1"/>
      <c r="F21" s="1"/>
      <c r="G21" s="1"/>
      <c r="H21" s="1"/>
      <c r="I21" s="1" t="s">
        <v>197</v>
      </c>
      <c r="J21" s="1"/>
      <c r="K21" s="72"/>
      <c r="L21" s="73"/>
      <c r="M21" s="72"/>
      <c r="N21" s="1"/>
      <c r="O21" s="74"/>
      <c r="P21" s="75"/>
      <c r="Q21" s="1"/>
      <c r="R21" s="74"/>
      <c r="S21" s="75"/>
      <c r="T21" s="1"/>
      <c r="U21" s="1"/>
      <c r="V21" s="1"/>
      <c r="W21" s="1"/>
      <c r="X21" s="1"/>
      <c r="Y21" s="75"/>
    </row>
    <row r="22" spans="1:25" ht="30" customHeight="1">
      <c r="A22" s="1"/>
      <c r="B22" s="1"/>
      <c r="C22" s="1"/>
      <c r="D22" s="1" t="s">
        <v>15</v>
      </c>
      <c r="E22" s="1"/>
      <c r="F22" s="1"/>
      <c r="G22" s="1"/>
      <c r="H22" s="1"/>
      <c r="I22" s="1" t="s">
        <v>198</v>
      </c>
      <c r="J22" s="1"/>
      <c r="K22" s="72"/>
      <c r="L22" s="73"/>
      <c r="M22" s="76"/>
      <c r="O22" s="74"/>
      <c r="P22" s="75"/>
      <c r="Q22" s="1"/>
      <c r="R22" s="74"/>
      <c r="S22" s="75"/>
      <c r="T22" s="1"/>
      <c r="U22" s="1"/>
      <c r="V22" s="1"/>
      <c r="W22" s="1"/>
      <c r="X22" s="1"/>
      <c r="Y22" s="75"/>
    </row>
    <row r="23" spans="11:13" ht="12.75">
      <c r="K23" s="72"/>
      <c r="L23" s="73"/>
      <c r="M23" s="72"/>
    </row>
    <row r="24" spans="11:13" ht="12.75">
      <c r="K24" s="72"/>
      <c r="L24" s="73"/>
      <c r="M24" s="72"/>
    </row>
  </sheetData>
  <sheetProtection/>
  <protectedRanges>
    <protectedRange sqref="K15" name="Диапазон1_3_1_1_3_11_1_1_3_1_1_2_1_3_3"/>
  </protectedRanges>
  <mergeCells count="25">
    <mergeCell ref="A7:Z7"/>
    <mergeCell ref="A2:Z2"/>
    <mergeCell ref="A3:Z3"/>
    <mergeCell ref="A4:Z4"/>
    <mergeCell ref="A5:Z5"/>
    <mergeCell ref="A6:Z6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Z10:Z11"/>
    <mergeCell ref="R10:T10"/>
    <mergeCell ref="U10:U11"/>
    <mergeCell ref="V10:V11"/>
    <mergeCell ref="W10:W11"/>
    <mergeCell ref="X10:X11"/>
    <mergeCell ref="Y10:Y11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5" zoomScaleNormal="50" zoomScaleSheetLayoutView="75" zoomScalePageLayoutView="0" workbookViewId="0" topLeftCell="A2">
      <selection activeCell="A7" sqref="A7:Z7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0.851562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60" customHeight="1">
      <c r="A2" s="335" t="s">
        <v>577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41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1.25">
      <c r="A6" s="339" t="s">
        <v>533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8" t="s">
        <v>602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 spans="1:25" ht="18.75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</row>
    <row r="9" spans="1:23" s="38" customFormat="1" ht="12.75">
      <c r="A9" s="7" t="s">
        <v>168</v>
      </c>
      <c r="B9" s="42"/>
      <c r="C9" s="43"/>
      <c r="D9" s="43"/>
      <c r="E9" s="43"/>
      <c r="F9" s="43"/>
      <c r="G9" s="43"/>
      <c r="H9" s="43"/>
      <c r="I9" s="43"/>
      <c r="J9" s="43"/>
      <c r="K9" s="44"/>
      <c r="L9" s="45"/>
      <c r="V9" s="7" t="s">
        <v>514</v>
      </c>
      <c r="W9" s="7"/>
    </row>
    <row r="10" spans="1:26" s="47" customFormat="1" ht="19.5" customHeight="1">
      <c r="A10" s="331" t="s">
        <v>32</v>
      </c>
      <c r="B10" s="332" t="s">
        <v>3</v>
      </c>
      <c r="C10" s="329" t="s">
        <v>4</v>
      </c>
      <c r="D10" s="333" t="s">
        <v>19</v>
      </c>
      <c r="E10" s="333" t="s">
        <v>6</v>
      </c>
      <c r="F10" s="331" t="s">
        <v>7</v>
      </c>
      <c r="G10" s="333" t="s">
        <v>20</v>
      </c>
      <c r="H10" s="333" t="s">
        <v>6</v>
      </c>
      <c r="I10" s="333" t="s">
        <v>9</v>
      </c>
      <c r="J10" s="164"/>
      <c r="K10" s="333" t="s">
        <v>11</v>
      </c>
      <c r="L10" s="326" t="s">
        <v>21</v>
      </c>
      <c r="M10" s="326"/>
      <c r="N10" s="326"/>
      <c r="O10" s="326" t="s">
        <v>22</v>
      </c>
      <c r="P10" s="326"/>
      <c r="Q10" s="326"/>
      <c r="R10" s="326" t="s">
        <v>23</v>
      </c>
      <c r="S10" s="326"/>
      <c r="T10" s="326"/>
      <c r="U10" s="327" t="s">
        <v>24</v>
      </c>
      <c r="V10" s="329" t="s">
        <v>25</v>
      </c>
      <c r="W10" s="331" t="s">
        <v>26</v>
      </c>
      <c r="X10" s="332" t="s">
        <v>27</v>
      </c>
      <c r="Y10" s="323" t="s">
        <v>28</v>
      </c>
      <c r="Z10" s="323" t="s">
        <v>29</v>
      </c>
    </row>
    <row r="11" spans="1:26" s="47" customFormat="1" ht="39.75" customHeight="1">
      <c r="A11" s="331"/>
      <c r="B11" s="332"/>
      <c r="C11" s="330"/>
      <c r="D11" s="333"/>
      <c r="E11" s="333"/>
      <c r="F11" s="331"/>
      <c r="G11" s="333"/>
      <c r="H11" s="333"/>
      <c r="I11" s="333"/>
      <c r="J11" s="164"/>
      <c r="K11" s="333"/>
      <c r="L11" s="48" t="s">
        <v>30</v>
      </c>
      <c r="M11" s="49" t="s">
        <v>31</v>
      </c>
      <c r="N11" s="50" t="s">
        <v>32</v>
      </c>
      <c r="O11" s="48" t="s">
        <v>30</v>
      </c>
      <c r="P11" s="49" t="s">
        <v>31</v>
      </c>
      <c r="Q11" s="50" t="s">
        <v>32</v>
      </c>
      <c r="R11" s="48" t="s">
        <v>30</v>
      </c>
      <c r="S11" s="49" t="s">
        <v>31</v>
      </c>
      <c r="T11" s="50" t="s">
        <v>32</v>
      </c>
      <c r="U11" s="328"/>
      <c r="V11" s="330"/>
      <c r="W11" s="331"/>
      <c r="X11" s="332"/>
      <c r="Y11" s="323"/>
      <c r="Z11" s="323"/>
    </row>
    <row r="12" spans="1:26" s="39" customFormat="1" ht="33" customHeight="1">
      <c r="A12" s="51">
        <f>RANK(Y12,Y$12:Y$16,0)</f>
        <v>1</v>
      </c>
      <c r="B12" s="52"/>
      <c r="C12" s="87" t="s">
        <v>42</v>
      </c>
      <c r="D12" s="91" t="s">
        <v>419</v>
      </c>
      <c r="E12" s="3"/>
      <c r="F12" s="19" t="s">
        <v>43</v>
      </c>
      <c r="G12" s="89" t="s">
        <v>420</v>
      </c>
      <c r="H12" s="192" t="s">
        <v>83</v>
      </c>
      <c r="I12" s="168" t="s">
        <v>84</v>
      </c>
      <c r="J12" s="167" t="s">
        <v>73</v>
      </c>
      <c r="K12" s="168" t="s">
        <v>44</v>
      </c>
      <c r="L12" s="53">
        <v>175.5</v>
      </c>
      <c r="M12" s="54">
        <f>L12/2.6</f>
        <v>67.5</v>
      </c>
      <c r="N12" s="55">
        <f>RANK(M12,M$12:M$16,0)</f>
        <v>1</v>
      </c>
      <c r="O12" s="53">
        <v>179</v>
      </c>
      <c r="P12" s="54">
        <f>O12/2.6</f>
        <v>68.84615384615384</v>
      </c>
      <c r="Q12" s="55">
        <f>RANK(P12,P$12:P$16,0)</f>
        <v>2</v>
      </c>
      <c r="R12" s="53">
        <v>175</v>
      </c>
      <c r="S12" s="54">
        <f>R12/2.6</f>
        <v>67.3076923076923</v>
      </c>
      <c r="T12" s="55">
        <f>RANK(S12,S$12:S$16,0)</f>
        <v>2</v>
      </c>
      <c r="U12" s="55"/>
      <c r="V12" s="55"/>
      <c r="W12" s="53">
        <f>L12+O12+R12</f>
        <v>529.5</v>
      </c>
      <c r="X12" s="56"/>
      <c r="Y12" s="86">
        <f>ROUND(SUM(M12,P12,S12)/3,3)-IF($U12=1,0.5,IF($U12=2,1.5,0))</f>
        <v>67.885</v>
      </c>
      <c r="Z12" s="57" t="s">
        <v>385</v>
      </c>
    </row>
    <row r="13" spans="1:26" s="39" customFormat="1" ht="33" customHeight="1">
      <c r="A13" s="51">
        <f>RANK(Y13,Y$12:Y$16,0)</f>
        <v>2</v>
      </c>
      <c r="B13" s="52"/>
      <c r="C13" s="87" t="s">
        <v>42</v>
      </c>
      <c r="D13" s="88" t="s">
        <v>408</v>
      </c>
      <c r="E13" s="3" t="s">
        <v>409</v>
      </c>
      <c r="F13" s="2" t="s">
        <v>43</v>
      </c>
      <c r="G13" s="89" t="s">
        <v>536</v>
      </c>
      <c r="H13" s="92" t="s">
        <v>537</v>
      </c>
      <c r="I13" s="93" t="s">
        <v>412</v>
      </c>
      <c r="J13" s="167" t="s">
        <v>274</v>
      </c>
      <c r="K13" s="168" t="s">
        <v>413</v>
      </c>
      <c r="L13" s="53">
        <v>170.5</v>
      </c>
      <c r="M13" s="54">
        <f>L13/2.6</f>
        <v>65.57692307692308</v>
      </c>
      <c r="N13" s="55">
        <f>RANK(M13,M$12:M$16,0)</f>
        <v>3</v>
      </c>
      <c r="O13" s="53">
        <v>179.5</v>
      </c>
      <c r="P13" s="54">
        <f>O13/2.6</f>
        <v>69.03846153846153</v>
      </c>
      <c r="Q13" s="55">
        <f>RANK(P13,P$12:P$16,0)</f>
        <v>1</v>
      </c>
      <c r="R13" s="53">
        <v>177.5</v>
      </c>
      <c r="S13" s="54">
        <f>R13/2.6</f>
        <v>68.26923076923077</v>
      </c>
      <c r="T13" s="55">
        <f>RANK(S13,S$12:S$16,0)</f>
        <v>1</v>
      </c>
      <c r="U13" s="55"/>
      <c r="V13" s="55"/>
      <c r="W13" s="53">
        <f>L13+O13+R13</f>
        <v>527.5</v>
      </c>
      <c r="X13" s="56"/>
      <c r="Y13" s="86">
        <f>ROUND(SUM(M13,P13,S13)/3,3)-IF($U13=1,0.5,IF($U13=2,1.5,0))</f>
        <v>67.628</v>
      </c>
      <c r="Z13" s="57" t="s">
        <v>385</v>
      </c>
    </row>
    <row r="14" spans="1:26" s="39" customFormat="1" ht="33" customHeight="1">
      <c r="A14" s="51">
        <f>RANK(Y14,Y$12:Y$16,0)</f>
        <v>3</v>
      </c>
      <c r="B14" s="52"/>
      <c r="C14" s="87" t="s">
        <v>42</v>
      </c>
      <c r="D14" s="91" t="s">
        <v>540</v>
      </c>
      <c r="E14" s="3"/>
      <c r="F14" s="256" t="s">
        <v>43</v>
      </c>
      <c r="G14" s="89" t="s">
        <v>541</v>
      </c>
      <c r="H14" s="97" t="s">
        <v>542</v>
      </c>
      <c r="I14" s="93" t="s">
        <v>543</v>
      </c>
      <c r="J14" s="93" t="s">
        <v>544</v>
      </c>
      <c r="K14" s="168" t="s">
        <v>545</v>
      </c>
      <c r="L14" s="53">
        <v>173</v>
      </c>
      <c r="M14" s="54">
        <f>L14/2.6</f>
        <v>66.53846153846153</v>
      </c>
      <c r="N14" s="55">
        <f>RANK(M14,M$12:M$16,0)</f>
        <v>2</v>
      </c>
      <c r="O14" s="53">
        <v>174</v>
      </c>
      <c r="P14" s="54">
        <f>O14/2.6</f>
        <v>66.92307692307692</v>
      </c>
      <c r="Q14" s="55">
        <f>RANK(P14,P$12:P$16,0)</f>
        <v>3</v>
      </c>
      <c r="R14" s="53">
        <v>172</v>
      </c>
      <c r="S14" s="54">
        <f>R14/2.6</f>
        <v>66.15384615384615</v>
      </c>
      <c r="T14" s="55">
        <f>RANK(S14,S$12:S$16,0)</f>
        <v>3</v>
      </c>
      <c r="U14" s="55"/>
      <c r="V14" s="55"/>
      <c r="W14" s="53">
        <f>L14+O14+R14</f>
        <v>519</v>
      </c>
      <c r="X14" s="56"/>
      <c r="Y14" s="86">
        <f>ROUND(SUM(M14,P14,S14)/3,3)-IF($U14=1,0.5,IF($U14=2,1.5,0))</f>
        <v>66.538</v>
      </c>
      <c r="Z14" s="57" t="s">
        <v>385</v>
      </c>
    </row>
    <row r="15" spans="1:26" s="39" customFormat="1" ht="33" customHeight="1">
      <c r="A15" s="51">
        <f>RANK(Y15,Y$12:Y$16,0)</f>
        <v>4</v>
      </c>
      <c r="B15" s="52"/>
      <c r="C15" s="87" t="s">
        <v>42</v>
      </c>
      <c r="D15" s="88" t="s">
        <v>534</v>
      </c>
      <c r="E15" s="3" t="s">
        <v>535</v>
      </c>
      <c r="F15" s="2">
        <v>2</v>
      </c>
      <c r="G15" s="89" t="s">
        <v>326</v>
      </c>
      <c r="H15" s="97" t="s">
        <v>37</v>
      </c>
      <c r="I15" s="93" t="s">
        <v>38</v>
      </c>
      <c r="J15" s="167" t="s">
        <v>34</v>
      </c>
      <c r="K15" s="168" t="s">
        <v>35</v>
      </c>
      <c r="L15" s="53">
        <v>167.5</v>
      </c>
      <c r="M15" s="54">
        <f>L15/2.6</f>
        <v>64.42307692307692</v>
      </c>
      <c r="N15" s="55">
        <f>RANK(M15,M$12:M$16,0)</f>
        <v>4</v>
      </c>
      <c r="O15" s="53">
        <v>172</v>
      </c>
      <c r="P15" s="54">
        <f>O15/2.6</f>
        <v>66.15384615384615</v>
      </c>
      <c r="Q15" s="55">
        <f>RANK(P15,P$12:P$16,0)</f>
        <v>4</v>
      </c>
      <c r="R15" s="53">
        <v>171.5</v>
      </c>
      <c r="S15" s="54">
        <f>R15/2.6</f>
        <v>65.96153846153845</v>
      </c>
      <c r="T15" s="55">
        <f>RANK(S15,S$12:S$16,0)</f>
        <v>4</v>
      </c>
      <c r="U15" s="55"/>
      <c r="V15" s="55"/>
      <c r="W15" s="53">
        <f>L15+O15+R15</f>
        <v>511</v>
      </c>
      <c r="X15" s="56"/>
      <c r="Y15" s="86">
        <f>ROUND(SUM(M15,P15,S15)/3,3)-IF($U15=1,0.5,IF($U15=2,1.5,0))</f>
        <v>65.513</v>
      </c>
      <c r="Z15" s="57" t="s">
        <v>385</v>
      </c>
    </row>
    <row r="16" spans="1:26" s="39" customFormat="1" ht="33" customHeight="1">
      <c r="A16" s="51">
        <f>RANK(Y16,Y$12:Y$16,0)</f>
        <v>5</v>
      </c>
      <c r="B16" s="52"/>
      <c r="C16" s="87" t="s">
        <v>42</v>
      </c>
      <c r="D16" s="91" t="s">
        <v>538</v>
      </c>
      <c r="E16" s="3"/>
      <c r="F16" s="215" t="s">
        <v>43</v>
      </c>
      <c r="G16" s="220" t="s">
        <v>539</v>
      </c>
      <c r="H16" s="192" t="s">
        <v>88</v>
      </c>
      <c r="I16" s="186" t="s">
        <v>89</v>
      </c>
      <c r="J16" s="167" t="s">
        <v>73</v>
      </c>
      <c r="K16" s="168" t="s">
        <v>44</v>
      </c>
      <c r="L16" s="53">
        <v>163</v>
      </c>
      <c r="M16" s="54">
        <f>L16/2.6</f>
        <v>62.69230769230769</v>
      </c>
      <c r="N16" s="55">
        <f>RANK(M16,M$12:M$16,0)</f>
        <v>5</v>
      </c>
      <c r="O16" s="53">
        <v>160.5</v>
      </c>
      <c r="P16" s="54">
        <f>O16/2.6</f>
        <v>61.730769230769226</v>
      </c>
      <c r="Q16" s="55">
        <f>RANK(P16,P$12:P$16,0)</f>
        <v>5</v>
      </c>
      <c r="R16" s="53">
        <v>155.5</v>
      </c>
      <c r="S16" s="54">
        <f>R16/2.6</f>
        <v>59.80769230769231</v>
      </c>
      <c r="T16" s="55">
        <f>RANK(S16,S$12:S$16,0)</f>
        <v>5</v>
      </c>
      <c r="U16" s="55"/>
      <c r="V16" s="55"/>
      <c r="W16" s="53">
        <f>L16+O16+R16</f>
        <v>479</v>
      </c>
      <c r="X16" s="56"/>
      <c r="Y16" s="86">
        <f>ROUND(SUM(M16,P16,S16)/3,3)-IF($U16=1,0.5,IF($U16=2,1.5,0))</f>
        <v>61.41</v>
      </c>
      <c r="Z16" s="57" t="s">
        <v>385</v>
      </c>
    </row>
    <row r="17" spans="1:25" s="39" customFormat="1" ht="22.5" customHeight="1">
      <c r="A17" s="58"/>
      <c r="B17" s="59"/>
      <c r="C17" s="60"/>
      <c r="D17" s="61"/>
      <c r="E17" s="62"/>
      <c r="F17" s="63"/>
      <c r="G17" s="64"/>
      <c r="H17" s="65"/>
      <c r="I17" s="66"/>
      <c r="J17" s="67"/>
      <c r="K17" s="66"/>
      <c r="L17" s="68"/>
      <c r="M17" s="69"/>
      <c r="N17" s="70"/>
      <c r="O17" s="68"/>
      <c r="P17" s="69"/>
      <c r="Q17" s="70"/>
      <c r="R17" s="68"/>
      <c r="S17" s="69"/>
      <c r="T17" s="70"/>
      <c r="U17" s="70"/>
      <c r="V17" s="70"/>
      <c r="W17" s="68"/>
      <c r="X17" s="71"/>
      <c r="Y17" s="69"/>
    </row>
    <row r="18" spans="1:25" ht="30" customHeight="1">
      <c r="A18" s="1"/>
      <c r="B18" s="1"/>
      <c r="C18" s="1"/>
      <c r="D18" s="1" t="s">
        <v>14</v>
      </c>
      <c r="E18" s="1"/>
      <c r="F18" s="1"/>
      <c r="G18" s="1"/>
      <c r="H18" s="1"/>
      <c r="I18" s="1" t="s">
        <v>197</v>
      </c>
      <c r="J18" s="1"/>
      <c r="K18" s="72"/>
      <c r="L18" s="73"/>
      <c r="M18" s="72"/>
      <c r="N18" s="1"/>
      <c r="O18" s="74"/>
      <c r="P18" s="75"/>
      <c r="Q18" s="1"/>
      <c r="R18" s="74"/>
      <c r="S18" s="75"/>
      <c r="T18" s="1"/>
      <c r="U18" s="1"/>
      <c r="V18" s="1"/>
      <c r="W18" s="1"/>
      <c r="X18" s="1"/>
      <c r="Y18" s="75"/>
    </row>
    <row r="19" spans="1:25" ht="30" customHeight="1">
      <c r="A19" s="1"/>
      <c r="B19" s="1"/>
      <c r="C19" s="1"/>
      <c r="D19" s="1" t="s">
        <v>15</v>
      </c>
      <c r="E19" s="1"/>
      <c r="F19" s="1"/>
      <c r="G19" s="1"/>
      <c r="H19" s="1"/>
      <c r="I19" s="1" t="s">
        <v>198</v>
      </c>
      <c r="J19" s="1"/>
      <c r="K19" s="72"/>
      <c r="L19" s="73"/>
      <c r="M19" s="76"/>
      <c r="O19" s="74"/>
      <c r="P19" s="75"/>
      <c r="Q19" s="1"/>
      <c r="R19" s="74"/>
      <c r="S19" s="75"/>
      <c r="T19" s="1"/>
      <c r="U19" s="1"/>
      <c r="V19" s="1"/>
      <c r="W19" s="1"/>
      <c r="X19" s="1"/>
      <c r="Y19" s="75"/>
    </row>
    <row r="20" spans="11:13" ht="12.75">
      <c r="K20" s="72"/>
      <c r="L20" s="73"/>
      <c r="M20" s="72"/>
    </row>
    <row r="21" spans="11:13" ht="12.75">
      <c r="K21" s="72"/>
      <c r="L21" s="73"/>
      <c r="M21" s="72"/>
    </row>
  </sheetData>
  <sheetProtection/>
  <protectedRanges>
    <protectedRange sqref="K14" name="Диапазон1_3_1_1_3_11_1_1_3_1_1_2_1_3_3"/>
  </protectedRanges>
  <mergeCells count="25">
    <mergeCell ref="Z10:Z11"/>
    <mergeCell ref="R10:T10"/>
    <mergeCell ref="U10:U11"/>
    <mergeCell ref="V10:V11"/>
    <mergeCell ref="W10:W11"/>
    <mergeCell ref="X10:X11"/>
    <mergeCell ref="Y10:Y11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="75" zoomScaleNormal="75" zoomScaleSheetLayoutView="75" zoomScalePageLayoutView="0" workbookViewId="0" topLeftCell="A1">
      <selection activeCell="L16" sqref="L16"/>
    </sheetView>
  </sheetViews>
  <sheetFormatPr defaultColWidth="9.140625" defaultRowHeight="15"/>
  <cols>
    <col min="1" max="1" width="4.7109375" style="193" customWidth="1"/>
    <col min="2" max="3" width="6.140625" style="193" hidden="1" customWidth="1"/>
    <col min="4" max="4" width="18.28125" style="193" customWidth="1"/>
    <col min="5" max="5" width="7.28125" style="193" customWidth="1"/>
    <col min="6" max="6" width="5.8515625" style="193" customWidth="1"/>
    <col min="7" max="7" width="29.140625" style="193" customWidth="1"/>
    <col min="8" max="8" width="8.421875" style="193" customWidth="1"/>
    <col min="9" max="9" width="16.421875" style="193" customWidth="1"/>
    <col min="10" max="10" width="19.57421875" style="193" hidden="1" customWidth="1"/>
    <col min="11" max="11" width="22.28125" style="193" customWidth="1"/>
    <col min="12" max="14" width="11.7109375" style="193" customWidth="1"/>
    <col min="15" max="15" width="12.421875" style="193" customWidth="1"/>
    <col min="16" max="18" width="11.7109375" style="193" customWidth="1"/>
    <col min="19" max="19" width="5.00390625" style="193" customWidth="1"/>
    <col min="20" max="20" width="9.28125" style="193" customWidth="1"/>
    <col min="21" max="21" width="13.8515625" style="193" customWidth="1"/>
    <col min="22" max="16384" width="9.140625" style="193" customWidth="1"/>
  </cols>
  <sheetData>
    <row r="1" spans="1:21" ht="48" customHeight="1">
      <c r="A1" s="349" t="s">
        <v>169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</row>
    <row r="2" spans="1:21" ht="18" customHeight="1">
      <c r="A2" s="361" t="s">
        <v>546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</row>
    <row r="3" spans="1:21" ht="12">
      <c r="A3" s="350" t="s">
        <v>18</v>
      </c>
      <c r="B3" s="350"/>
      <c r="C3" s="350"/>
      <c r="D3" s="350"/>
      <c r="E3" s="350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</row>
    <row r="4" spans="1:23" ht="12.75" customHeight="1">
      <c r="A4" s="352" t="s">
        <v>713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194"/>
      <c r="W4" s="194"/>
    </row>
    <row r="5" spans="1:21" s="201" customFormat="1" ht="15" customHeight="1">
      <c r="A5" s="195" t="s">
        <v>213</v>
      </c>
      <c r="B5" s="196"/>
      <c r="C5" s="196"/>
      <c r="D5" s="197"/>
      <c r="E5" s="197"/>
      <c r="F5" s="197"/>
      <c r="G5" s="197"/>
      <c r="H5" s="197"/>
      <c r="I5" s="198"/>
      <c r="J5" s="198"/>
      <c r="K5" s="196"/>
      <c r="L5" s="199"/>
      <c r="M5" s="200"/>
      <c r="Q5" s="199"/>
      <c r="R5" s="202"/>
      <c r="S5" s="344" t="s">
        <v>514</v>
      </c>
      <c r="T5" s="344"/>
      <c r="U5" s="202"/>
    </row>
    <row r="6" spans="1:21" s="205" customFormat="1" ht="33.75" customHeight="1">
      <c r="A6" s="353" t="s">
        <v>32</v>
      </c>
      <c r="B6" s="354" t="s">
        <v>3</v>
      </c>
      <c r="C6" s="354" t="s">
        <v>4</v>
      </c>
      <c r="D6" s="348" t="s">
        <v>19</v>
      </c>
      <c r="E6" s="348" t="s">
        <v>6</v>
      </c>
      <c r="F6" s="353" t="s">
        <v>7</v>
      </c>
      <c r="G6" s="348" t="s">
        <v>20</v>
      </c>
      <c r="H6" s="348" t="s">
        <v>6</v>
      </c>
      <c r="I6" s="348" t="s">
        <v>9</v>
      </c>
      <c r="J6" s="204"/>
      <c r="K6" s="348" t="s">
        <v>11</v>
      </c>
      <c r="L6" s="362" t="s">
        <v>215</v>
      </c>
      <c r="M6" s="362" t="s">
        <v>214</v>
      </c>
      <c r="N6" s="362" t="s">
        <v>216</v>
      </c>
      <c r="O6" s="362" t="s">
        <v>552</v>
      </c>
      <c r="P6" s="362" t="s">
        <v>553</v>
      </c>
      <c r="Q6" s="362" t="s">
        <v>554</v>
      </c>
      <c r="R6" s="362" t="s">
        <v>555</v>
      </c>
      <c r="S6" s="346" t="s">
        <v>219</v>
      </c>
      <c r="T6" s="347" t="s">
        <v>220</v>
      </c>
      <c r="U6" s="346" t="s">
        <v>221</v>
      </c>
    </row>
    <row r="7" spans="1:21" s="205" customFormat="1" ht="39.75" customHeight="1">
      <c r="A7" s="353"/>
      <c r="B7" s="354"/>
      <c r="C7" s="354"/>
      <c r="D7" s="348"/>
      <c r="E7" s="348"/>
      <c r="F7" s="353"/>
      <c r="G7" s="348"/>
      <c r="H7" s="348"/>
      <c r="I7" s="348"/>
      <c r="J7" s="204"/>
      <c r="K7" s="348"/>
      <c r="L7" s="362"/>
      <c r="M7" s="362"/>
      <c r="N7" s="362"/>
      <c r="O7" s="362"/>
      <c r="P7" s="362"/>
      <c r="Q7" s="362"/>
      <c r="R7" s="362"/>
      <c r="S7" s="346"/>
      <c r="T7" s="347"/>
      <c r="U7" s="346"/>
    </row>
    <row r="8" spans="1:21" s="213" customFormat="1" ht="36" customHeight="1">
      <c r="A8" s="207">
        <f>RANK(U8,U$8:U$10,0)</f>
        <v>1</v>
      </c>
      <c r="B8" s="208"/>
      <c r="C8" s="208"/>
      <c r="D8" s="88" t="s">
        <v>327</v>
      </c>
      <c r="E8" s="3"/>
      <c r="F8" s="2" t="s">
        <v>43</v>
      </c>
      <c r="G8" s="216" t="s">
        <v>328</v>
      </c>
      <c r="H8" s="252" t="s">
        <v>329</v>
      </c>
      <c r="I8" s="93" t="s">
        <v>330</v>
      </c>
      <c r="J8" s="93" t="s">
        <v>331</v>
      </c>
      <c r="K8" s="167" t="s">
        <v>223</v>
      </c>
      <c r="L8" s="210">
        <v>6.2</v>
      </c>
      <c r="M8" s="210">
        <v>6.3</v>
      </c>
      <c r="N8" s="210">
        <v>6.2</v>
      </c>
      <c r="O8" s="210">
        <v>6.8</v>
      </c>
      <c r="P8" s="210">
        <v>7.5</v>
      </c>
      <c r="Q8" s="210">
        <v>6.5</v>
      </c>
      <c r="R8" s="210">
        <v>6.5</v>
      </c>
      <c r="S8" s="208"/>
      <c r="T8" s="211">
        <f>L8+M8+N8+(Q8*2)+(R8*3)+O8+P8</f>
        <v>65.5</v>
      </c>
      <c r="U8" s="212">
        <f>T8</f>
        <v>65.5</v>
      </c>
    </row>
    <row r="9" spans="1:21" s="213" customFormat="1" ht="36" customHeight="1">
      <c r="A9" s="207">
        <f>RANK(U9,U$8:U$10,0)</f>
        <v>2</v>
      </c>
      <c r="B9" s="208"/>
      <c r="C9" s="208"/>
      <c r="D9" s="91" t="s">
        <v>476</v>
      </c>
      <c r="E9" s="3"/>
      <c r="F9" s="19" t="s">
        <v>119</v>
      </c>
      <c r="G9" s="273" t="s">
        <v>477</v>
      </c>
      <c r="H9" s="97" t="s">
        <v>478</v>
      </c>
      <c r="I9" s="186" t="s">
        <v>54</v>
      </c>
      <c r="J9" s="167" t="s">
        <v>479</v>
      </c>
      <c r="K9" s="168" t="s">
        <v>56</v>
      </c>
      <c r="L9" s="210">
        <v>6.5</v>
      </c>
      <c r="M9" s="210">
        <v>6.5</v>
      </c>
      <c r="N9" s="210">
        <v>6.4</v>
      </c>
      <c r="O9" s="210">
        <v>6.5</v>
      </c>
      <c r="P9" s="210">
        <v>7</v>
      </c>
      <c r="Q9" s="210">
        <v>6.5</v>
      </c>
      <c r="R9" s="210">
        <v>6.5</v>
      </c>
      <c r="S9" s="208"/>
      <c r="T9" s="211">
        <f>L9+M9+N9+(Q9*2)+(R9*3)+O9+P9</f>
        <v>65.4</v>
      </c>
      <c r="U9" s="212">
        <f>T9</f>
        <v>65.4</v>
      </c>
    </row>
    <row r="10" spans="1:21" s="213" customFormat="1" ht="36" customHeight="1">
      <c r="A10" s="207">
        <f>RANK(U10,U$8:U$10,0)</f>
        <v>3</v>
      </c>
      <c r="B10" s="208"/>
      <c r="C10" s="208"/>
      <c r="D10" s="88" t="s">
        <v>547</v>
      </c>
      <c r="E10" s="3" t="s">
        <v>548</v>
      </c>
      <c r="F10" s="2" t="s">
        <v>43</v>
      </c>
      <c r="G10" s="89" t="s">
        <v>549</v>
      </c>
      <c r="H10" s="166" t="s">
        <v>550</v>
      </c>
      <c r="I10" s="167" t="s">
        <v>551</v>
      </c>
      <c r="J10" s="167" t="s">
        <v>39</v>
      </c>
      <c r="K10" s="90" t="s">
        <v>65</v>
      </c>
      <c r="L10" s="210">
        <v>6.2</v>
      </c>
      <c r="M10" s="210">
        <v>6.1</v>
      </c>
      <c r="N10" s="210">
        <v>6.1</v>
      </c>
      <c r="O10" s="210">
        <v>6.5</v>
      </c>
      <c r="P10" s="210">
        <v>7</v>
      </c>
      <c r="Q10" s="210">
        <v>6.2</v>
      </c>
      <c r="R10" s="210">
        <v>6.3</v>
      </c>
      <c r="S10" s="208"/>
      <c r="T10" s="211">
        <f>L10+M10+N10+(Q10*2)+(R10*3)+O10+P10</f>
        <v>63.199999999999996</v>
      </c>
      <c r="U10" s="212">
        <f>T10</f>
        <v>63.199999999999996</v>
      </c>
    </row>
    <row r="11" spans="1:21" s="206" customFormat="1" ht="34.5" customHeight="1">
      <c r="A11" s="235"/>
      <c r="B11" s="236"/>
      <c r="C11" s="236"/>
      <c r="D11" s="61"/>
      <c r="E11" s="62"/>
      <c r="F11" s="63"/>
      <c r="G11" s="237"/>
      <c r="H11" s="238"/>
      <c r="I11" s="112"/>
      <c r="J11" s="112"/>
      <c r="K11" s="239"/>
      <c r="L11" s="240"/>
      <c r="M11" s="240"/>
      <c r="N11" s="240"/>
      <c r="O11" s="240"/>
      <c r="P11" s="240"/>
      <c r="Q11" s="240"/>
      <c r="R11" s="240"/>
      <c r="S11" s="241"/>
      <c r="T11" s="242"/>
      <c r="U11" s="243"/>
    </row>
    <row r="12" spans="1:11" s="224" customFormat="1" ht="21.75" customHeight="1">
      <c r="A12" s="194"/>
      <c r="B12" s="194"/>
      <c r="C12" s="194"/>
      <c r="D12" s="194" t="s">
        <v>14</v>
      </c>
      <c r="E12" s="194"/>
      <c r="F12" s="194"/>
      <c r="G12" s="194"/>
      <c r="H12" s="194"/>
      <c r="J12" s="225"/>
      <c r="K12" s="1" t="s">
        <v>197</v>
      </c>
    </row>
    <row r="13" spans="1:11" s="227" customFormat="1" ht="21.75" customHeight="1">
      <c r="A13" s="193"/>
      <c r="B13" s="193"/>
      <c r="C13" s="193"/>
      <c r="D13" s="194" t="s">
        <v>15</v>
      </c>
      <c r="E13" s="193"/>
      <c r="F13" s="193"/>
      <c r="G13" s="193"/>
      <c r="H13" s="193"/>
      <c r="I13" s="226"/>
      <c r="J13" s="226"/>
      <c r="K13" s="1" t="s">
        <v>198</v>
      </c>
    </row>
    <row r="14" s="228" customFormat="1" ht="12"/>
    <row r="15" spans="1:12" ht="12">
      <c r="A15" s="228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</row>
  </sheetData>
  <sheetProtection/>
  <protectedRanges>
    <protectedRange sqref="K11" name="Диапазон1_3_1_1_3_11_1_1_3_1_3_1_1_1_1_4_2_1_2"/>
  </protectedRanges>
  <mergeCells count="25">
    <mergeCell ref="S6:S7"/>
    <mergeCell ref="T6:T7"/>
    <mergeCell ref="U6:U7"/>
    <mergeCell ref="G6:G7"/>
    <mergeCell ref="H6:H7"/>
    <mergeCell ref="I6:I7"/>
    <mergeCell ref="K6:K7"/>
    <mergeCell ref="L6:L7"/>
    <mergeCell ref="M6:M7"/>
    <mergeCell ref="A1:U1"/>
    <mergeCell ref="A3:U3"/>
    <mergeCell ref="A4:U4"/>
    <mergeCell ref="S5:T5"/>
    <mergeCell ref="A6:A7"/>
    <mergeCell ref="B6:B7"/>
    <mergeCell ref="C6:C7"/>
    <mergeCell ref="D6:D7"/>
    <mergeCell ref="E6:E7"/>
    <mergeCell ref="F6:F7"/>
    <mergeCell ref="A2:U2"/>
    <mergeCell ref="O6:O7"/>
    <mergeCell ref="P6:P7"/>
    <mergeCell ref="N6:N7"/>
    <mergeCell ref="Q6:Q7"/>
    <mergeCell ref="R6:R7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22.421875" style="133" customWidth="1"/>
    <col min="2" max="2" width="17.8515625" style="133" customWidth="1"/>
    <col min="3" max="3" width="10.8515625" style="133" customWidth="1"/>
    <col min="4" max="4" width="21.7109375" style="133" customWidth="1"/>
    <col min="5" max="5" width="13.7109375" style="133" customWidth="1"/>
    <col min="6" max="16384" width="8.8515625" style="133" customWidth="1"/>
  </cols>
  <sheetData>
    <row r="1" spans="1:9" s="130" customFormat="1" ht="63.75" customHeight="1">
      <c r="A1" s="363" t="s">
        <v>199</v>
      </c>
      <c r="B1" s="363"/>
      <c r="C1" s="363"/>
      <c r="D1" s="363"/>
      <c r="E1" s="363"/>
      <c r="F1" s="131"/>
      <c r="G1" s="131"/>
      <c r="H1" s="131"/>
      <c r="I1" s="131"/>
    </row>
    <row r="2" ht="21.75" customHeight="1">
      <c r="A2" s="132" t="s">
        <v>115</v>
      </c>
    </row>
    <row r="3" spans="1:5" s="160" customFormat="1" ht="21.75" customHeight="1">
      <c r="A3" s="159" t="s">
        <v>152</v>
      </c>
      <c r="B3" s="159" t="s">
        <v>153</v>
      </c>
      <c r="C3" s="159" t="s">
        <v>154</v>
      </c>
      <c r="D3" s="159" t="s">
        <v>155</v>
      </c>
      <c r="E3" s="159" t="s">
        <v>156</v>
      </c>
    </row>
    <row r="4" spans="1:6" ht="21.75" customHeight="1">
      <c r="A4" s="156" t="s">
        <v>144</v>
      </c>
      <c r="B4" s="155" t="s">
        <v>591</v>
      </c>
      <c r="C4" s="155" t="s">
        <v>157</v>
      </c>
      <c r="D4" s="158" t="s">
        <v>160</v>
      </c>
      <c r="E4" s="155"/>
      <c r="F4" s="154"/>
    </row>
    <row r="5" spans="1:6" ht="21.75" customHeight="1">
      <c r="A5" s="156" t="s">
        <v>140</v>
      </c>
      <c r="B5" s="155" t="s">
        <v>145</v>
      </c>
      <c r="C5" s="155" t="s">
        <v>157</v>
      </c>
      <c r="D5" s="158" t="s">
        <v>160</v>
      </c>
      <c r="E5" s="155"/>
      <c r="F5" s="154"/>
    </row>
    <row r="6" spans="1:6" ht="21.75" customHeight="1">
      <c r="A6" s="156" t="s">
        <v>140</v>
      </c>
      <c r="B6" s="155" t="s">
        <v>146</v>
      </c>
      <c r="C6" s="155" t="s">
        <v>158</v>
      </c>
      <c r="D6" s="158" t="s">
        <v>161</v>
      </c>
      <c r="E6" s="155"/>
      <c r="F6" s="154"/>
    </row>
    <row r="7" spans="1:6" ht="21.75" customHeight="1">
      <c r="A7" s="156" t="s">
        <v>140</v>
      </c>
      <c r="B7" s="155" t="s">
        <v>592</v>
      </c>
      <c r="C7" s="155" t="s">
        <v>157</v>
      </c>
      <c r="D7" s="158" t="s">
        <v>160</v>
      </c>
      <c r="E7" s="155"/>
      <c r="F7" s="154"/>
    </row>
    <row r="8" spans="1:6" ht="21.75" customHeight="1">
      <c r="A8" s="156" t="s">
        <v>140</v>
      </c>
      <c r="B8" s="155" t="s">
        <v>593</v>
      </c>
      <c r="C8" s="155" t="s">
        <v>158</v>
      </c>
      <c r="D8" s="158" t="s">
        <v>161</v>
      </c>
      <c r="E8" s="155"/>
      <c r="F8" s="154"/>
    </row>
    <row r="9" spans="1:6" ht="21.75" customHeight="1">
      <c r="A9" s="156" t="s">
        <v>147</v>
      </c>
      <c r="B9" s="157"/>
      <c r="C9" s="155"/>
      <c r="D9" s="158"/>
      <c r="E9" s="155"/>
      <c r="F9" s="154"/>
    </row>
    <row r="10" spans="1:6" ht="21.75" customHeight="1">
      <c r="A10" s="156" t="s">
        <v>143</v>
      </c>
      <c r="B10" s="157" t="s">
        <v>162</v>
      </c>
      <c r="C10" s="155"/>
      <c r="D10" s="158" t="s">
        <v>160</v>
      </c>
      <c r="E10" s="155"/>
      <c r="F10" s="154"/>
    </row>
    <row r="11" spans="1:6" ht="21.75" customHeight="1">
      <c r="A11" s="156"/>
      <c r="B11" s="157" t="s">
        <v>605</v>
      </c>
      <c r="C11" s="155"/>
      <c r="D11" s="158" t="s">
        <v>161</v>
      </c>
      <c r="E11" s="155"/>
      <c r="F11" s="154"/>
    </row>
    <row r="12" spans="1:6" ht="21.75" customHeight="1">
      <c r="A12" s="156"/>
      <c r="B12" s="157" t="s">
        <v>594</v>
      </c>
      <c r="C12" s="155" t="s">
        <v>595</v>
      </c>
      <c r="D12" s="158" t="s">
        <v>165</v>
      </c>
      <c r="E12" s="155"/>
      <c r="F12" s="154"/>
    </row>
    <row r="13" spans="1:6" ht="21.75" customHeight="1">
      <c r="A13" s="156"/>
      <c r="B13" s="157" t="s">
        <v>606</v>
      </c>
      <c r="C13" s="155"/>
      <c r="D13" s="158" t="s">
        <v>161</v>
      </c>
      <c r="E13" s="155"/>
      <c r="F13" s="154"/>
    </row>
    <row r="14" spans="1:6" ht="21.75" customHeight="1">
      <c r="A14" s="156"/>
      <c r="B14" s="157"/>
      <c r="C14" s="155"/>
      <c r="D14" s="158"/>
      <c r="E14" s="155"/>
      <c r="F14" s="154"/>
    </row>
    <row r="15" spans="1:6" ht="21.75" customHeight="1">
      <c r="A15" s="156" t="s">
        <v>141</v>
      </c>
      <c r="B15" s="155" t="s">
        <v>148</v>
      </c>
      <c r="C15" s="155" t="s">
        <v>157</v>
      </c>
      <c r="D15" s="158" t="s">
        <v>160</v>
      </c>
      <c r="E15" s="155"/>
      <c r="F15" s="154"/>
    </row>
    <row r="16" spans="1:6" ht="21.75" customHeight="1">
      <c r="A16" s="156" t="s">
        <v>596</v>
      </c>
      <c r="B16" s="155" t="s">
        <v>597</v>
      </c>
      <c r="C16" s="155" t="s">
        <v>159</v>
      </c>
      <c r="D16" s="158" t="s">
        <v>160</v>
      </c>
      <c r="E16" s="155"/>
      <c r="F16" s="154"/>
    </row>
    <row r="17" spans="1:6" ht="21.75" customHeight="1">
      <c r="A17" s="156" t="s">
        <v>163</v>
      </c>
      <c r="B17" s="155" t="s">
        <v>164</v>
      </c>
      <c r="C17" s="155"/>
      <c r="D17" s="158" t="s">
        <v>160</v>
      </c>
      <c r="E17" s="155"/>
      <c r="F17" s="154"/>
    </row>
    <row r="18" spans="1:6" ht="21.75" customHeight="1">
      <c r="A18" s="156" t="s">
        <v>149</v>
      </c>
      <c r="B18" s="155" t="s">
        <v>146</v>
      </c>
      <c r="C18" s="155" t="s">
        <v>158</v>
      </c>
      <c r="D18" s="158" t="s">
        <v>161</v>
      </c>
      <c r="E18" s="155"/>
      <c r="F18" s="154"/>
    </row>
    <row r="19" spans="1:6" ht="22.5" customHeight="1">
      <c r="A19" s="156" t="s">
        <v>142</v>
      </c>
      <c r="B19" s="155" t="s">
        <v>598</v>
      </c>
      <c r="C19" s="155" t="s">
        <v>159</v>
      </c>
      <c r="D19" s="158" t="s">
        <v>160</v>
      </c>
      <c r="E19" s="155"/>
      <c r="F19" s="154"/>
    </row>
    <row r="20" spans="1:6" ht="22.5" customHeight="1">
      <c r="A20" s="158" t="s">
        <v>150</v>
      </c>
      <c r="B20" s="155" t="s">
        <v>599</v>
      </c>
      <c r="C20" s="155" t="s">
        <v>595</v>
      </c>
      <c r="D20" s="158"/>
      <c r="E20" s="155"/>
      <c r="F20" s="154"/>
    </row>
    <row r="21" spans="1:6" ht="24" customHeight="1">
      <c r="A21" s="158" t="s">
        <v>151</v>
      </c>
      <c r="B21" s="155" t="s">
        <v>600</v>
      </c>
      <c r="C21" s="155"/>
      <c r="D21" s="158"/>
      <c r="E21" s="155"/>
      <c r="F21" s="154"/>
    </row>
    <row r="22" ht="24" customHeight="1">
      <c r="A22" s="153"/>
    </row>
    <row r="23" spans="1:7" ht="12.75">
      <c r="A23" s="152" t="s">
        <v>14</v>
      </c>
      <c r="C23" s="134"/>
      <c r="D23" s="134" t="s">
        <v>601</v>
      </c>
      <c r="F23" s="135"/>
      <c r="G23" s="134"/>
    </row>
    <row r="24" spans="1:7" ht="12.75">
      <c r="A24" s="152"/>
      <c r="C24" s="134"/>
      <c r="D24" s="134"/>
      <c r="F24" s="135"/>
      <c r="G24" s="134"/>
    </row>
    <row r="25" ht="12.75">
      <c r="A25" s="153"/>
    </row>
    <row r="26" ht="12.75">
      <c r="A26" s="15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view="pageBreakPreview" zoomScale="60" zoomScaleNormal="50" zoomScalePageLayoutView="0" workbookViewId="0" topLeftCell="A2">
      <selection activeCell="D11" sqref="D11:K20"/>
    </sheetView>
  </sheetViews>
  <sheetFormatPr defaultColWidth="9.140625" defaultRowHeight="15"/>
  <cols>
    <col min="1" max="1" width="5.574218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0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9.25" customHeight="1">
      <c r="A2" s="335" t="s">
        <v>384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41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1.25">
      <c r="A6" s="339" t="s">
        <v>382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8" t="s">
        <v>383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 spans="1:23" s="38" customFormat="1" ht="12.75">
      <c r="A8" s="7" t="s">
        <v>168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7" t="s">
        <v>170</v>
      </c>
      <c r="W8" s="7"/>
    </row>
    <row r="9" spans="1:26" s="47" customFormat="1" ht="19.5" customHeight="1">
      <c r="A9" s="331" t="s">
        <v>32</v>
      </c>
      <c r="B9" s="332" t="s">
        <v>3</v>
      </c>
      <c r="C9" s="329" t="s">
        <v>4</v>
      </c>
      <c r="D9" s="333" t="s">
        <v>19</v>
      </c>
      <c r="E9" s="333" t="s">
        <v>6</v>
      </c>
      <c r="F9" s="331" t="s">
        <v>7</v>
      </c>
      <c r="G9" s="333" t="s">
        <v>20</v>
      </c>
      <c r="H9" s="333" t="s">
        <v>6</v>
      </c>
      <c r="I9" s="333" t="s">
        <v>9</v>
      </c>
      <c r="J9" s="46"/>
      <c r="K9" s="333" t="s">
        <v>11</v>
      </c>
      <c r="L9" s="326" t="s">
        <v>21</v>
      </c>
      <c r="M9" s="326"/>
      <c r="N9" s="326"/>
      <c r="O9" s="326" t="s">
        <v>22</v>
      </c>
      <c r="P9" s="326"/>
      <c r="Q9" s="326"/>
      <c r="R9" s="326" t="s">
        <v>23</v>
      </c>
      <c r="S9" s="326"/>
      <c r="T9" s="326"/>
      <c r="U9" s="327" t="s">
        <v>24</v>
      </c>
      <c r="V9" s="329" t="s">
        <v>25</v>
      </c>
      <c r="W9" s="331" t="s">
        <v>26</v>
      </c>
      <c r="X9" s="332" t="s">
        <v>27</v>
      </c>
      <c r="Y9" s="323" t="s">
        <v>28</v>
      </c>
      <c r="Z9" s="323" t="s">
        <v>29</v>
      </c>
    </row>
    <row r="10" spans="1:26" s="47" customFormat="1" ht="39.75" customHeight="1">
      <c r="A10" s="331"/>
      <c r="B10" s="332"/>
      <c r="C10" s="330"/>
      <c r="D10" s="333"/>
      <c r="E10" s="333"/>
      <c r="F10" s="331"/>
      <c r="G10" s="333"/>
      <c r="H10" s="333"/>
      <c r="I10" s="333"/>
      <c r="J10" s="46"/>
      <c r="K10" s="333"/>
      <c r="L10" s="48" t="s">
        <v>30</v>
      </c>
      <c r="M10" s="49" t="s">
        <v>31</v>
      </c>
      <c r="N10" s="50" t="s">
        <v>32</v>
      </c>
      <c r="O10" s="48" t="s">
        <v>30</v>
      </c>
      <c r="P10" s="49" t="s">
        <v>31</v>
      </c>
      <c r="Q10" s="50" t="s">
        <v>32</v>
      </c>
      <c r="R10" s="48" t="s">
        <v>30</v>
      </c>
      <c r="S10" s="49" t="s">
        <v>31</v>
      </c>
      <c r="T10" s="50" t="s">
        <v>32</v>
      </c>
      <c r="U10" s="328"/>
      <c r="V10" s="330"/>
      <c r="W10" s="331"/>
      <c r="X10" s="332"/>
      <c r="Y10" s="323"/>
      <c r="Z10" s="323"/>
    </row>
    <row r="11" spans="1:26" s="39" customFormat="1" ht="33" customHeight="1">
      <c r="A11" s="51">
        <f aca="true" t="shared" si="0" ref="A11:A20">RANK(Y11,Y$11:Y$20,0)</f>
        <v>1</v>
      </c>
      <c r="B11" s="52"/>
      <c r="C11" s="87"/>
      <c r="D11" s="91" t="s">
        <v>200</v>
      </c>
      <c r="E11" s="3"/>
      <c r="F11" s="19" t="s">
        <v>36</v>
      </c>
      <c r="G11" s="89" t="s">
        <v>211</v>
      </c>
      <c r="H11" s="99" t="s">
        <v>212</v>
      </c>
      <c r="I11" s="167" t="s">
        <v>47</v>
      </c>
      <c r="J11" s="167" t="s">
        <v>203</v>
      </c>
      <c r="K11" s="168" t="s">
        <v>49</v>
      </c>
      <c r="L11" s="53">
        <v>177.5</v>
      </c>
      <c r="M11" s="54">
        <f aca="true" t="shared" si="1" ref="M11:M20">L11/2.6</f>
        <v>68.26923076923077</v>
      </c>
      <c r="N11" s="55">
        <f aca="true" t="shared" si="2" ref="N11:N20">RANK(M11,M$11:M$20,0)</f>
        <v>2</v>
      </c>
      <c r="O11" s="53">
        <v>183.5</v>
      </c>
      <c r="P11" s="54">
        <f aca="true" t="shared" si="3" ref="P11:P20">O11/2.6</f>
        <v>70.57692307692308</v>
      </c>
      <c r="Q11" s="55">
        <f aca="true" t="shared" si="4" ref="Q11:Q20">RANK(P11,P$11:P$20,0)</f>
        <v>1</v>
      </c>
      <c r="R11" s="53">
        <v>179</v>
      </c>
      <c r="S11" s="54">
        <f aca="true" t="shared" si="5" ref="S11:S20">R11/2.6</f>
        <v>68.84615384615384</v>
      </c>
      <c r="T11" s="55">
        <f aca="true" t="shared" si="6" ref="T11:T20">RANK(S11,S$11:S$20,0)</f>
        <v>1</v>
      </c>
      <c r="U11" s="55"/>
      <c r="V11" s="55"/>
      <c r="W11" s="53">
        <f aca="true" t="shared" si="7" ref="W11:W20">L11+O11+R11</f>
        <v>540</v>
      </c>
      <c r="X11" s="56"/>
      <c r="Y11" s="86">
        <f aca="true" t="shared" si="8" ref="Y11:Y20">ROUND(SUM(M11,P11,S11)/3,3)-IF($U11=1,0.5,IF($U11=2,1.5,0))</f>
        <v>69.231</v>
      </c>
      <c r="Z11" s="57" t="s">
        <v>385</v>
      </c>
    </row>
    <row r="12" spans="1:26" s="39" customFormat="1" ht="33" customHeight="1">
      <c r="A12" s="51">
        <f t="shared" si="0"/>
        <v>2</v>
      </c>
      <c r="B12" s="52"/>
      <c r="C12" s="87"/>
      <c r="D12" s="88" t="s">
        <v>195</v>
      </c>
      <c r="E12" s="3" t="s">
        <v>124</v>
      </c>
      <c r="F12" s="2" t="s">
        <v>36</v>
      </c>
      <c r="G12" s="89" t="s">
        <v>196</v>
      </c>
      <c r="H12" s="94" t="s">
        <v>125</v>
      </c>
      <c r="I12" s="93" t="s">
        <v>126</v>
      </c>
      <c r="J12" s="167" t="s">
        <v>60</v>
      </c>
      <c r="K12" s="168" t="s">
        <v>49</v>
      </c>
      <c r="L12" s="53">
        <v>179</v>
      </c>
      <c r="M12" s="54">
        <f t="shared" si="1"/>
        <v>68.84615384615384</v>
      </c>
      <c r="N12" s="55">
        <f t="shared" si="2"/>
        <v>1</v>
      </c>
      <c r="O12" s="53">
        <v>175.5</v>
      </c>
      <c r="P12" s="54">
        <f t="shared" si="3"/>
        <v>67.5</v>
      </c>
      <c r="Q12" s="55">
        <f t="shared" si="4"/>
        <v>3</v>
      </c>
      <c r="R12" s="53">
        <v>178</v>
      </c>
      <c r="S12" s="54">
        <f t="shared" si="5"/>
        <v>68.46153846153845</v>
      </c>
      <c r="T12" s="55">
        <f t="shared" si="6"/>
        <v>2</v>
      </c>
      <c r="U12" s="55"/>
      <c r="V12" s="55"/>
      <c r="W12" s="53">
        <f t="shared" si="7"/>
        <v>532.5</v>
      </c>
      <c r="X12" s="56"/>
      <c r="Y12" s="86">
        <f t="shared" si="8"/>
        <v>68.269</v>
      </c>
      <c r="Z12" s="57" t="s">
        <v>36</v>
      </c>
    </row>
    <row r="13" spans="1:26" s="39" customFormat="1" ht="33" customHeight="1">
      <c r="A13" s="51">
        <f t="shared" si="0"/>
        <v>3</v>
      </c>
      <c r="B13" s="52"/>
      <c r="C13" s="87"/>
      <c r="D13" s="88" t="s">
        <v>188</v>
      </c>
      <c r="E13" s="3" t="s">
        <v>189</v>
      </c>
      <c r="F13" s="2" t="s">
        <v>36</v>
      </c>
      <c r="G13" s="89" t="s">
        <v>190</v>
      </c>
      <c r="H13" s="169" t="s">
        <v>191</v>
      </c>
      <c r="I13" s="167" t="s">
        <v>192</v>
      </c>
      <c r="J13" s="167" t="s">
        <v>193</v>
      </c>
      <c r="K13" s="168" t="s">
        <v>194</v>
      </c>
      <c r="L13" s="53">
        <v>176.5</v>
      </c>
      <c r="M13" s="54">
        <f t="shared" si="1"/>
        <v>67.88461538461539</v>
      </c>
      <c r="N13" s="55">
        <f t="shared" si="2"/>
        <v>3</v>
      </c>
      <c r="O13" s="53">
        <v>175</v>
      </c>
      <c r="P13" s="54">
        <f t="shared" si="3"/>
        <v>67.3076923076923</v>
      </c>
      <c r="Q13" s="55">
        <f t="shared" si="4"/>
        <v>4</v>
      </c>
      <c r="R13" s="53">
        <v>175</v>
      </c>
      <c r="S13" s="54">
        <f t="shared" si="5"/>
        <v>67.3076923076923</v>
      </c>
      <c r="T13" s="55">
        <f t="shared" si="6"/>
        <v>4</v>
      </c>
      <c r="U13" s="55"/>
      <c r="V13" s="55"/>
      <c r="W13" s="53">
        <f t="shared" si="7"/>
        <v>526.5</v>
      </c>
      <c r="X13" s="56"/>
      <c r="Y13" s="86">
        <f t="shared" si="8"/>
        <v>67.5</v>
      </c>
      <c r="Z13" s="57" t="s">
        <v>36</v>
      </c>
    </row>
    <row r="14" spans="1:26" s="39" customFormat="1" ht="33" customHeight="1">
      <c r="A14" s="51">
        <f t="shared" si="0"/>
        <v>4</v>
      </c>
      <c r="B14" s="52"/>
      <c r="C14" s="87"/>
      <c r="D14" s="91" t="s">
        <v>182</v>
      </c>
      <c r="E14" s="3" t="s">
        <v>183</v>
      </c>
      <c r="F14" s="184" t="s">
        <v>43</v>
      </c>
      <c r="G14" s="89" t="s">
        <v>184</v>
      </c>
      <c r="H14" s="191" t="s">
        <v>183</v>
      </c>
      <c r="I14" s="186" t="s">
        <v>185</v>
      </c>
      <c r="J14" s="167" t="s">
        <v>186</v>
      </c>
      <c r="K14" s="168" t="s">
        <v>187</v>
      </c>
      <c r="L14" s="53">
        <v>173.5</v>
      </c>
      <c r="M14" s="54">
        <f t="shared" si="1"/>
        <v>66.73076923076923</v>
      </c>
      <c r="N14" s="55">
        <f t="shared" si="2"/>
        <v>4</v>
      </c>
      <c r="O14" s="53">
        <v>173.5</v>
      </c>
      <c r="P14" s="54">
        <f t="shared" si="3"/>
        <v>66.73076923076923</v>
      </c>
      <c r="Q14" s="55">
        <f t="shared" si="4"/>
        <v>5</v>
      </c>
      <c r="R14" s="53">
        <v>176</v>
      </c>
      <c r="S14" s="54">
        <f t="shared" si="5"/>
        <v>67.6923076923077</v>
      </c>
      <c r="T14" s="55">
        <f t="shared" si="6"/>
        <v>3</v>
      </c>
      <c r="U14" s="55"/>
      <c r="V14" s="55"/>
      <c r="W14" s="53">
        <f t="shared" si="7"/>
        <v>523</v>
      </c>
      <c r="X14" s="56"/>
      <c r="Y14" s="86">
        <f t="shared" si="8"/>
        <v>67.051</v>
      </c>
      <c r="Z14" s="57" t="s">
        <v>36</v>
      </c>
    </row>
    <row r="15" spans="1:26" s="39" customFormat="1" ht="33" customHeight="1">
      <c r="A15" s="51">
        <f t="shared" si="0"/>
        <v>5</v>
      </c>
      <c r="B15" s="52"/>
      <c r="C15" s="87"/>
      <c r="D15" s="88" t="s">
        <v>204</v>
      </c>
      <c r="E15" s="92"/>
      <c r="F15" s="6" t="s">
        <v>43</v>
      </c>
      <c r="G15" s="89" t="s">
        <v>205</v>
      </c>
      <c r="H15" s="94" t="s">
        <v>206</v>
      </c>
      <c r="I15" s="167" t="s">
        <v>54</v>
      </c>
      <c r="J15" s="167" t="s">
        <v>55</v>
      </c>
      <c r="K15" s="168" t="s">
        <v>56</v>
      </c>
      <c r="L15" s="53">
        <v>169.5</v>
      </c>
      <c r="M15" s="54">
        <f t="shared" si="1"/>
        <v>65.1923076923077</v>
      </c>
      <c r="N15" s="55">
        <f t="shared" si="2"/>
        <v>8</v>
      </c>
      <c r="O15" s="53">
        <v>177</v>
      </c>
      <c r="P15" s="54">
        <f t="shared" si="3"/>
        <v>68.07692307692308</v>
      </c>
      <c r="Q15" s="55">
        <f t="shared" si="4"/>
        <v>2</v>
      </c>
      <c r="R15" s="53">
        <v>174</v>
      </c>
      <c r="S15" s="54">
        <f t="shared" si="5"/>
        <v>66.92307692307692</v>
      </c>
      <c r="T15" s="55">
        <f t="shared" si="6"/>
        <v>6</v>
      </c>
      <c r="U15" s="55"/>
      <c r="V15" s="55"/>
      <c r="W15" s="53">
        <f t="shared" si="7"/>
        <v>520.5</v>
      </c>
      <c r="X15" s="56"/>
      <c r="Y15" s="86">
        <f t="shared" si="8"/>
        <v>66.731</v>
      </c>
      <c r="Z15" s="57" t="s">
        <v>36</v>
      </c>
    </row>
    <row r="16" spans="1:26" s="39" customFormat="1" ht="33" customHeight="1">
      <c r="A16" s="51">
        <f t="shared" si="0"/>
        <v>6</v>
      </c>
      <c r="B16" s="52"/>
      <c r="C16" s="87"/>
      <c r="D16" s="187" t="s">
        <v>209</v>
      </c>
      <c r="E16" s="188"/>
      <c r="F16" s="189" t="s">
        <v>36</v>
      </c>
      <c r="G16" s="190" t="s">
        <v>208</v>
      </c>
      <c r="H16" s="267" t="s">
        <v>53</v>
      </c>
      <c r="I16" s="268" t="s">
        <v>54</v>
      </c>
      <c r="J16" s="264" t="s">
        <v>55</v>
      </c>
      <c r="K16" s="168" t="s">
        <v>56</v>
      </c>
      <c r="L16" s="53">
        <v>173.5</v>
      </c>
      <c r="M16" s="54">
        <f t="shared" si="1"/>
        <v>66.73076923076923</v>
      </c>
      <c r="N16" s="55">
        <f t="shared" si="2"/>
        <v>4</v>
      </c>
      <c r="O16" s="53">
        <v>173</v>
      </c>
      <c r="P16" s="54">
        <f t="shared" si="3"/>
        <v>66.53846153846153</v>
      </c>
      <c r="Q16" s="55">
        <f t="shared" si="4"/>
        <v>6</v>
      </c>
      <c r="R16" s="53">
        <v>171</v>
      </c>
      <c r="S16" s="54">
        <f t="shared" si="5"/>
        <v>65.76923076923077</v>
      </c>
      <c r="T16" s="55">
        <f t="shared" si="6"/>
        <v>7</v>
      </c>
      <c r="U16" s="55"/>
      <c r="V16" s="55"/>
      <c r="W16" s="53">
        <f t="shared" si="7"/>
        <v>517.5</v>
      </c>
      <c r="X16" s="56"/>
      <c r="Y16" s="86">
        <f t="shared" si="8"/>
        <v>66.346</v>
      </c>
      <c r="Z16" s="57" t="s">
        <v>36</v>
      </c>
    </row>
    <row r="17" spans="1:26" s="39" customFormat="1" ht="33" customHeight="1">
      <c r="A17" s="51">
        <f t="shared" si="0"/>
        <v>7</v>
      </c>
      <c r="B17" s="52"/>
      <c r="C17" s="87"/>
      <c r="D17" s="91" t="s">
        <v>209</v>
      </c>
      <c r="E17" s="3"/>
      <c r="F17" s="19" t="s">
        <v>36</v>
      </c>
      <c r="G17" s="89" t="s">
        <v>210</v>
      </c>
      <c r="H17" s="192" t="s">
        <v>59</v>
      </c>
      <c r="I17" s="167" t="s">
        <v>54</v>
      </c>
      <c r="J17" s="167" t="s">
        <v>55</v>
      </c>
      <c r="K17" s="168" t="s">
        <v>56</v>
      </c>
      <c r="L17" s="53">
        <v>171</v>
      </c>
      <c r="M17" s="54">
        <f t="shared" si="1"/>
        <v>65.76923076923077</v>
      </c>
      <c r="N17" s="55">
        <f t="shared" si="2"/>
        <v>6</v>
      </c>
      <c r="O17" s="53">
        <v>164.5</v>
      </c>
      <c r="P17" s="54">
        <f t="shared" si="3"/>
        <v>63.26923076923077</v>
      </c>
      <c r="Q17" s="55">
        <f t="shared" si="4"/>
        <v>8</v>
      </c>
      <c r="R17" s="53">
        <v>174.5</v>
      </c>
      <c r="S17" s="54">
        <f t="shared" si="5"/>
        <v>67.11538461538461</v>
      </c>
      <c r="T17" s="55">
        <f t="shared" si="6"/>
        <v>5</v>
      </c>
      <c r="U17" s="55"/>
      <c r="V17" s="55"/>
      <c r="W17" s="53">
        <f t="shared" si="7"/>
        <v>510</v>
      </c>
      <c r="X17" s="56"/>
      <c r="Y17" s="86">
        <f t="shared" si="8"/>
        <v>65.385</v>
      </c>
      <c r="Z17" s="57" t="s">
        <v>36</v>
      </c>
    </row>
    <row r="18" spans="1:26" s="39" customFormat="1" ht="33" customHeight="1">
      <c r="A18" s="51">
        <f t="shared" si="0"/>
        <v>8</v>
      </c>
      <c r="B18" s="52"/>
      <c r="C18" s="87"/>
      <c r="D18" s="91" t="s">
        <v>51</v>
      </c>
      <c r="E18" s="3" t="s">
        <v>52</v>
      </c>
      <c r="F18" s="19">
        <v>3</v>
      </c>
      <c r="G18" s="89" t="s">
        <v>135</v>
      </c>
      <c r="H18" s="97" t="s">
        <v>58</v>
      </c>
      <c r="I18" s="93" t="s">
        <v>40</v>
      </c>
      <c r="J18" s="93" t="s">
        <v>40</v>
      </c>
      <c r="K18" s="168" t="s">
        <v>35</v>
      </c>
      <c r="L18" s="53">
        <v>170.5</v>
      </c>
      <c r="M18" s="54">
        <f t="shared" si="1"/>
        <v>65.57692307692308</v>
      </c>
      <c r="N18" s="55">
        <f t="shared" si="2"/>
        <v>7</v>
      </c>
      <c r="O18" s="53">
        <v>168.5</v>
      </c>
      <c r="P18" s="54">
        <f t="shared" si="3"/>
        <v>64.8076923076923</v>
      </c>
      <c r="Q18" s="55">
        <f t="shared" si="4"/>
        <v>7</v>
      </c>
      <c r="R18" s="53">
        <v>166.5</v>
      </c>
      <c r="S18" s="54">
        <f t="shared" si="5"/>
        <v>64.03846153846153</v>
      </c>
      <c r="T18" s="55">
        <f t="shared" si="6"/>
        <v>8</v>
      </c>
      <c r="U18" s="55"/>
      <c r="V18" s="55"/>
      <c r="W18" s="53">
        <f t="shared" si="7"/>
        <v>505.5</v>
      </c>
      <c r="X18" s="56"/>
      <c r="Y18" s="86">
        <f t="shared" si="8"/>
        <v>64.808</v>
      </c>
      <c r="Z18" s="57" t="s">
        <v>36</v>
      </c>
    </row>
    <row r="19" spans="1:26" s="39" customFormat="1" ht="33" customHeight="1">
      <c r="A19" s="51">
        <f t="shared" si="0"/>
        <v>9</v>
      </c>
      <c r="B19" s="52"/>
      <c r="C19" s="87"/>
      <c r="D19" s="91" t="s">
        <v>200</v>
      </c>
      <c r="E19" s="3"/>
      <c r="F19" s="19" t="s">
        <v>36</v>
      </c>
      <c r="G19" s="89" t="s">
        <v>201</v>
      </c>
      <c r="H19" s="183" t="s">
        <v>202</v>
      </c>
      <c r="I19" s="167" t="s">
        <v>47</v>
      </c>
      <c r="J19" s="167" t="s">
        <v>203</v>
      </c>
      <c r="K19" s="168" t="s">
        <v>49</v>
      </c>
      <c r="L19" s="53">
        <v>166</v>
      </c>
      <c r="M19" s="54">
        <f t="shared" si="1"/>
        <v>63.84615384615385</v>
      </c>
      <c r="N19" s="55">
        <f t="shared" si="2"/>
        <v>9</v>
      </c>
      <c r="O19" s="53">
        <v>160</v>
      </c>
      <c r="P19" s="54">
        <f t="shared" si="3"/>
        <v>61.53846153846153</v>
      </c>
      <c r="Q19" s="55">
        <f t="shared" si="4"/>
        <v>9</v>
      </c>
      <c r="R19" s="53">
        <v>161.5</v>
      </c>
      <c r="S19" s="54">
        <f t="shared" si="5"/>
        <v>62.11538461538461</v>
      </c>
      <c r="T19" s="55">
        <f t="shared" si="6"/>
        <v>9</v>
      </c>
      <c r="U19" s="55"/>
      <c r="V19" s="55"/>
      <c r="W19" s="53">
        <f t="shared" si="7"/>
        <v>487.5</v>
      </c>
      <c r="X19" s="56"/>
      <c r="Y19" s="86">
        <f t="shared" si="8"/>
        <v>62.5</v>
      </c>
      <c r="Z19" s="57" t="s">
        <v>385</v>
      </c>
    </row>
    <row r="20" spans="1:26" s="39" customFormat="1" ht="33" customHeight="1">
      <c r="A20" s="51">
        <f t="shared" si="0"/>
        <v>10</v>
      </c>
      <c r="B20" s="52"/>
      <c r="C20" s="87"/>
      <c r="D20" s="91" t="s">
        <v>207</v>
      </c>
      <c r="E20" s="3"/>
      <c r="F20" s="184" t="s">
        <v>36</v>
      </c>
      <c r="G20" s="89" t="s">
        <v>208</v>
      </c>
      <c r="H20" s="191" t="s">
        <v>53</v>
      </c>
      <c r="I20" s="186" t="s">
        <v>54</v>
      </c>
      <c r="J20" s="167" t="s">
        <v>55</v>
      </c>
      <c r="K20" s="168" t="s">
        <v>56</v>
      </c>
      <c r="L20" s="53">
        <v>129</v>
      </c>
      <c r="M20" s="54">
        <f t="shared" si="1"/>
        <v>49.61538461538461</v>
      </c>
      <c r="N20" s="55">
        <f t="shared" si="2"/>
        <v>10</v>
      </c>
      <c r="O20" s="53">
        <v>126</v>
      </c>
      <c r="P20" s="54">
        <f t="shared" si="3"/>
        <v>48.46153846153846</v>
      </c>
      <c r="Q20" s="55">
        <f t="shared" si="4"/>
        <v>10</v>
      </c>
      <c r="R20" s="53">
        <v>135.5</v>
      </c>
      <c r="S20" s="54">
        <f t="shared" si="5"/>
        <v>52.11538461538461</v>
      </c>
      <c r="T20" s="55">
        <f t="shared" si="6"/>
        <v>10</v>
      </c>
      <c r="U20" s="55">
        <v>1</v>
      </c>
      <c r="V20" s="55"/>
      <c r="W20" s="53">
        <f t="shared" si="7"/>
        <v>390.5</v>
      </c>
      <c r="X20" s="56"/>
      <c r="Y20" s="86">
        <f t="shared" si="8"/>
        <v>49.564</v>
      </c>
      <c r="Z20" s="57" t="s">
        <v>385</v>
      </c>
    </row>
    <row r="21" spans="1:26" s="39" customFormat="1" ht="33" customHeight="1">
      <c r="A21" s="106"/>
      <c r="B21" s="59"/>
      <c r="C21" s="107"/>
      <c r="D21" s="136"/>
      <c r="E21" s="62"/>
      <c r="F21" s="121"/>
      <c r="G21" s="110"/>
      <c r="H21" s="137"/>
      <c r="I21" s="138"/>
      <c r="J21" s="138"/>
      <c r="K21" s="138"/>
      <c r="L21" s="113"/>
      <c r="M21" s="114"/>
      <c r="N21" s="115"/>
      <c r="O21" s="113"/>
      <c r="P21" s="114"/>
      <c r="Q21" s="115"/>
      <c r="R21" s="113"/>
      <c r="S21" s="114"/>
      <c r="T21" s="115"/>
      <c r="U21" s="115"/>
      <c r="V21" s="115"/>
      <c r="W21" s="113"/>
      <c r="X21" s="116"/>
      <c r="Y21" s="69"/>
      <c r="Z21" s="117"/>
    </row>
    <row r="22" spans="1:25" ht="30" customHeight="1">
      <c r="A22" s="1"/>
      <c r="B22" s="1"/>
      <c r="C22" s="1"/>
      <c r="D22" s="1" t="s">
        <v>14</v>
      </c>
      <c r="E22" s="1"/>
      <c r="F22" s="1"/>
      <c r="G22" s="1"/>
      <c r="H22" s="1"/>
      <c r="I22" s="1" t="s">
        <v>197</v>
      </c>
      <c r="J22" s="1"/>
      <c r="K22" s="72"/>
      <c r="L22" s="73"/>
      <c r="M22" s="72"/>
      <c r="N22" s="1"/>
      <c r="O22" s="74"/>
      <c r="P22" s="75"/>
      <c r="Q22" s="1"/>
      <c r="R22" s="74"/>
      <c r="S22" s="75"/>
      <c r="T22" s="1"/>
      <c r="U22" s="1"/>
      <c r="V22" s="1"/>
      <c r="W22" s="1"/>
      <c r="X22" s="1"/>
      <c r="Y22" s="75"/>
    </row>
    <row r="23" spans="1:25" ht="30" customHeight="1">
      <c r="A23" s="1"/>
      <c r="B23" s="1"/>
      <c r="C23" s="1"/>
      <c r="D23" s="1" t="s">
        <v>15</v>
      </c>
      <c r="E23" s="1"/>
      <c r="F23" s="1"/>
      <c r="G23" s="1"/>
      <c r="H23" s="1"/>
      <c r="I23" s="1" t="s">
        <v>198</v>
      </c>
      <c r="J23" s="1"/>
      <c r="K23" s="72"/>
      <c r="L23" s="73"/>
      <c r="M23" s="76"/>
      <c r="O23" s="74"/>
      <c r="P23" s="75"/>
      <c r="Q23" s="1"/>
      <c r="R23" s="74"/>
      <c r="S23" s="75"/>
      <c r="T23" s="1"/>
      <c r="U23" s="1"/>
      <c r="V23" s="1"/>
      <c r="W23" s="1"/>
      <c r="X23" s="1"/>
      <c r="Y23" s="75"/>
    </row>
    <row r="24" spans="11:13" ht="12.75">
      <c r="K24" s="72"/>
      <c r="L24" s="73"/>
      <c r="M24" s="72"/>
    </row>
    <row r="25" spans="11:13" ht="12.75">
      <c r="K25" s="72"/>
      <c r="L25" s="73"/>
      <c r="M25" s="72"/>
    </row>
  </sheetData>
  <sheetProtection/>
  <protectedRanges>
    <protectedRange sqref="K21" name="Диапазон1_3_1_1_3_11_1_1_3_1_3_1_1_1_1_3_3_1_1_1"/>
  </protectedRanges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75" zoomScaleNormal="75" zoomScaleSheetLayoutView="75" zoomScalePageLayoutView="0" workbookViewId="0" topLeftCell="A1">
      <selection activeCell="D8" sqref="D8:K13"/>
    </sheetView>
  </sheetViews>
  <sheetFormatPr defaultColWidth="9.140625" defaultRowHeight="15"/>
  <cols>
    <col min="1" max="1" width="4.7109375" style="193" customWidth="1"/>
    <col min="2" max="3" width="6.140625" style="193" hidden="1" customWidth="1"/>
    <col min="4" max="4" width="26.00390625" style="193" customWidth="1"/>
    <col min="5" max="5" width="7.28125" style="193" customWidth="1"/>
    <col min="6" max="6" width="5.8515625" style="193" customWidth="1"/>
    <col min="7" max="7" width="46.00390625" style="193" customWidth="1"/>
    <col min="8" max="8" width="8.421875" style="193" customWidth="1"/>
    <col min="9" max="9" width="16.421875" style="193" customWidth="1"/>
    <col min="10" max="10" width="19.57421875" style="193" hidden="1" customWidth="1"/>
    <col min="11" max="11" width="22.28125" style="193" customWidth="1"/>
    <col min="12" max="16" width="11.7109375" style="193" customWidth="1"/>
    <col min="17" max="17" width="5.00390625" style="193" customWidth="1"/>
    <col min="18" max="18" width="9.28125" style="193" customWidth="1"/>
    <col min="19" max="19" width="12.140625" style="193" customWidth="1"/>
    <col min="20" max="16384" width="9.140625" style="193" customWidth="1"/>
  </cols>
  <sheetData>
    <row r="1" spans="1:19" ht="48" customHeight="1">
      <c r="A1" s="349" t="s">
        <v>421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spans="1:19" ht="12">
      <c r="A2" s="350" t="s">
        <v>18</v>
      </c>
      <c r="B2" s="350"/>
      <c r="C2" s="350"/>
      <c r="D2" s="350"/>
      <c r="E2" s="350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</row>
    <row r="3" spans="1:21" ht="12">
      <c r="A3" s="352" t="s">
        <v>570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194"/>
      <c r="U3" s="194"/>
    </row>
    <row r="4" spans="1:19" s="201" customFormat="1" ht="15" customHeight="1">
      <c r="A4" s="195" t="s">
        <v>213</v>
      </c>
      <c r="B4" s="196"/>
      <c r="C4" s="196"/>
      <c r="D4" s="197"/>
      <c r="E4" s="197"/>
      <c r="F4" s="197"/>
      <c r="G4" s="197"/>
      <c r="H4" s="197"/>
      <c r="I4" s="198"/>
      <c r="J4" s="198"/>
      <c r="K4" s="196"/>
      <c r="L4" s="199"/>
      <c r="M4" s="200"/>
      <c r="O4" s="199"/>
      <c r="P4" s="202"/>
      <c r="Q4" s="344" t="s">
        <v>170</v>
      </c>
      <c r="R4" s="344"/>
      <c r="S4" s="202"/>
    </row>
    <row r="5" spans="1:19" s="205" customFormat="1" ht="33.75" customHeight="1">
      <c r="A5" s="353" t="s">
        <v>32</v>
      </c>
      <c r="B5" s="354" t="s">
        <v>3</v>
      </c>
      <c r="C5" s="354" t="s">
        <v>4</v>
      </c>
      <c r="D5" s="348" t="s">
        <v>19</v>
      </c>
      <c r="E5" s="348" t="s">
        <v>6</v>
      </c>
      <c r="F5" s="353" t="s">
        <v>7</v>
      </c>
      <c r="G5" s="348" t="s">
        <v>20</v>
      </c>
      <c r="H5" s="348" t="s">
        <v>6</v>
      </c>
      <c r="I5" s="348" t="s">
        <v>9</v>
      </c>
      <c r="J5" s="204"/>
      <c r="K5" s="348" t="s">
        <v>11</v>
      </c>
      <c r="L5" s="345" t="s">
        <v>214</v>
      </c>
      <c r="M5" s="345" t="s">
        <v>215</v>
      </c>
      <c r="N5" s="345" t="s">
        <v>216</v>
      </c>
      <c r="O5" s="345" t="s">
        <v>217</v>
      </c>
      <c r="P5" s="345" t="s">
        <v>218</v>
      </c>
      <c r="Q5" s="346" t="s">
        <v>219</v>
      </c>
      <c r="R5" s="347" t="s">
        <v>220</v>
      </c>
      <c r="S5" s="346" t="s">
        <v>221</v>
      </c>
    </row>
    <row r="6" spans="1:19" s="205" customFormat="1" ht="39.75" customHeight="1">
      <c r="A6" s="353"/>
      <c r="B6" s="354"/>
      <c r="C6" s="354"/>
      <c r="D6" s="348"/>
      <c r="E6" s="348"/>
      <c r="F6" s="353"/>
      <c r="G6" s="348"/>
      <c r="H6" s="348"/>
      <c r="I6" s="348"/>
      <c r="J6" s="204"/>
      <c r="K6" s="348"/>
      <c r="L6" s="345"/>
      <c r="M6" s="345"/>
      <c r="N6" s="345"/>
      <c r="O6" s="345"/>
      <c r="P6" s="345"/>
      <c r="Q6" s="346"/>
      <c r="R6" s="347"/>
      <c r="S6" s="346"/>
    </row>
    <row r="7" spans="1:19" s="206" customFormat="1" ht="21.75" customHeight="1">
      <c r="A7" s="340" t="s">
        <v>222</v>
      </c>
      <c r="B7" s="340"/>
      <c r="C7" s="340"/>
      <c r="D7" s="340"/>
      <c r="E7" s="340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</row>
    <row r="8" spans="1:19" s="213" customFormat="1" ht="36" customHeight="1">
      <c r="A8" s="207">
        <f aca="true" t="shared" si="0" ref="A8:A13">RANK(S8,S$8:S$13,0)</f>
        <v>1</v>
      </c>
      <c r="B8" s="208"/>
      <c r="C8" s="208"/>
      <c r="D8" s="88" t="s">
        <v>262</v>
      </c>
      <c r="E8" s="3" t="s">
        <v>263</v>
      </c>
      <c r="F8" s="2" t="s">
        <v>43</v>
      </c>
      <c r="G8" s="89" t="s">
        <v>264</v>
      </c>
      <c r="H8" s="166" t="s">
        <v>265</v>
      </c>
      <c r="I8" s="167" t="s">
        <v>266</v>
      </c>
      <c r="J8" s="167" t="s">
        <v>256</v>
      </c>
      <c r="K8" s="90" t="s">
        <v>267</v>
      </c>
      <c r="L8" s="210">
        <v>7.5</v>
      </c>
      <c r="M8" s="210">
        <v>8</v>
      </c>
      <c r="N8" s="210">
        <v>7.4</v>
      </c>
      <c r="O8" s="210">
        <v>7.8</v>
      </c>
      <c r="P8" s="210">
        <v>7.8</v>
      </c>
      <c r="Q8" s="208"/>
      <c r="R8" s="211">
        <f aca="true" t="shared" si="1" ref="R8:R13">L8+M8+N8+O8+P8</f>
        <v>38.5</v>
      </c>
      <c r="S8" s="212">
        <f aca="true" t="shared" si="2" ref="S8:S13">R8*2</f>
        <v>77</v>
      </c>
    </row>
    <row r="9" spans="1:19" s="213" customFormat="1" ht="36" customHeight="1">
      <c r="A9" s="207">
        <f t="shared" si="0"/>
        <v>2</v>
      </c>
      <c r="B9" s="208"/>
      <c r="C9" s="208"/>
      <c r="D9" s="88" t="s">
        <v>270</v>
      </c>
      <c r="E9" s="3"/>
      <c r="F9" s="2" t="s">
        <v>43</v>
      </c>
      <c r="G9" s="89" t="s">
        <v>271</v>
      </c>
      <c r="H9" s="92" t="s">
        <v>272</v>
      </c>
      <c r="I9" s="93" t="s">
        <v>273</v>
      </c>
      <c r="J9" s="167" t="s">
        <v>274</v>
      </c>
      <c r="K9" s="168" t="s">
        <v>275</v>
      </c>
      <c r="L9" s="210">
        <v>6.9</v>
      </c>
      <c r="M9" s="210">
        <v>6.9</v>
      </c>
      <c r="N9" s="210">
        <v>7</v>
      </c>
      <c r="O9" s="210">
        <v>7.5</v>
      </c>
      <c r="P9" s="210">
        <v>7.1</v>
      </c>
      <c r="Q9" s="208"/>
      <c r="R9" s="211">
        <f t="shared" si="1"/>
        <v>35.4</v>
      </c>
      <c r="S9" s="212">
        <f t="shared" si="2"/>
        <v>70.8</v>
      </c>
    </row>
    <row r="10" spans="1:19" s="213" customFormat="1" ht="36" customHeight="1">
      <c r="A10" s="207">
        <f t="shared" si="0"/>
        <v>3</v>
      </c>
      <c r="B10" s="208"/>
      <c r="C10" s="208"/>
      <c r="D10" s="91" t="s">
        <v>258</v>
      </c>
      <c r="E10" s="3" t="s">
        <v>120</v>
      </c>
      <c r="F10" s="19">
        <v>1</v>
      </c>
      <c r="G10" s="89" t="s">
        <v>259</v>
      </c>
      <c r="H10" s="191" t="s">
        <v>260</v>
      </c>
      <c r="I10" s="167" t="s">
        <v>261</v>
      </c>
      <c r="J10" s="167" t="s">
        <v>138</v>
      </c>
      <c r="K10" s="218" t="s">
        <v>139</v>
      </c>
      <c r="L10" s="210">
        <v>7</v>
      </c>
      <c r="M10" s="210">
        <v>7.5</v>
      </c>
      <c r="N10" s="210">
        <v>6.6</v>
      </c>
      <c r="O10" s="210">
        <v>6</v>
      </c>
      <c r="P10" s="210">
        <v>6.6</v>
      </c>
      <c r="Q10" s="208"/>
      <c r="R10" s="211">
        <f t="shared" si="1"/>
        <v>33.7</v>
      </c>
      <c r="S10" s="212">
        <f t="shared" si="2"/>
        <v>67.4</v>
      </c>
    </row>
    <row r="11" spans="1:19" s="213" customFormat="1" ht="36" customHeight="1">
      <c r="A11" s="207">
        <f t="shared" si="0"/>
        <v>4</v>
      </c>
      <c r="B11" s="208"/>
      <c r="C11" s="208"/>
      <c r="D11" s="214" t="s">
        <v>224</v>
      </c>
      <c r="E11" s="3" t="s">
        <v>225</v>
      </c>
      <c r="F11" s="5" t="s">
        <v>33</v>
      </c>
      <c r="G11" s="216" t="s">
        <v>251</v>
      </c>
      <c r="H11" s="229" t="s">
        <v>226</v>
      </c>
      <c r="I11" s="217" t="s">
        <v>227</v>
      </c>
      <c r="J11" s="217" t="s">
        <v>78</v>
      </c>
      <c r="K11" s="90" t="s">
        <v>228</v>
      </c>
      <c r="L11" s="210">
        <v>6.8</v>
      </c>
      <c r="M11" s="210">
        <v>6.5</v>
      </c>
      <c r="N11" s="210">
        <v>6.4</v>
      </c>
      <c r="O11" s="210">
        <v>6.8</v>
      </c>
      <c r="P11" s="210">
        <v>6.7</v>
      </c>
      <c r="Q11" s="208"/>
      <c r="R11" s="211">
        <f t="shared" si="1"/>
        <v>33.2</v>
      </c>
      <c r="S11" s="212">
        <f t="shared" si="2"/>
        <v>66.4</v>
      </c>
    </row>
    <row r="12" spans="1:19" s="213" customFormat="1" ht="36" customHeight="1">
      <c r="A12" s="207">
        <f t="shared" si="0"/>
        <v>5</v>
      </c>
      <c r="B12" s="208"/>
      <c r="C12" s="208"/>
      <c r="D12" s="88" t="s">
        <v>268</v>
      </c>
      <c r="E12" s="3"/>
      <c r="F12" s="2" t="s">
        <v>43</v>
      </c>
      <c r="G12" s="89" t="s">
        <v>269</v>
      </c>
      <c r="H12" s="169" t="s">
        <v>235</v>
      </c>
      <c r="I12" s="168" t="s">
        <v>236</v>
      </c>
      <c r="J12" s="168" t="s">
        <v>39</v>
      </c>
      <c r="K12" s="168" t="s">
        <v>237</v>
      </c>
      <c r="L12" s="210">
        <v>6.5</v>
      </c>
      <c r="M12" s="210">
        <v>7</v>
      </c>
      <c r="N12" s="210">
        <v>6</v>
      </c>
      <c r="O12" s="210">
        <v>6.3</v>
      </c>
      <c r="P12" s="210">
        <v>6.6</v>
      </c>
      <c r="Q12" s="208"/>
      <c r="R12" s="211">
        <f t="shared" si="1"/>
        <v>32.4</v>
      </c>
      <c r="S12" s="212">
        <f t="shared" si="2"/>
        <v>64.8</v>
      </c>
    </row>
    <row r="13" spans="1:19" s="213" customFormat="1" ht="36" customHeight="1">
      <c r="A13" s="207">
        <f t="shared" si="0"/>
        <v>6</v>
      </c>
      <c r="B13" s="208"/>
      <c r="C13" s="208"/>
      <c r="D13" s="88" t="s">
        <v>252</v>
      </c>
      <c r="E13" s="3"/>
      <c r="F13" s="2" t="s">
        <v>43</v>
      </c>
      <c r="G13" s="89" t="s">
        <v>253</v>
      </c>
      <c r="H13" s="166" t="s">
        <v>254</v>
      </c>
      <c r="I13" s="167" t="s">
        <v>255</v>
      </c>
      <c r="J13" s="167" t="s">
        <v>256</v>
      </c>
      <c r="K13" s="90" t="s">
        <v>257</v>
      </c>
      <c r="L13" s="210">
        <v>5.8</v>
      </c>
      <c r="M13" s="210">
        <v>6.9</v>
      </c>
      <c r="N13" s="210">
        <v>6.3</v>
      </c>
      <c r="O13" s="210">
        <v>5.9</v>
      </c>
      <c r="P13" s="210">
        <v>6</v>
      </c>
      <c r="Q13" s="208"/>
      <c r="R13" s="211">
        <f t="shared" si="1"/>
        <v>30.9</v>
      </c>
      <c r="S13" s="212">
        <f t="shared" si="2"/>
        <v>61.8</v>
      </c>
    </row>
    <row r="14" spans="1:19" s="206" customFormat="1" ht="21.75" customHeight="1">
      <c r="A14" s="340" t="s">
        <v>278</v>
      </c>
      <c r="B14" s="340"/>
      <c r="C14" s="340"/>
      <c r="D14" s="340"/>
      <c r="E14" s="340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</row>
    <row r="15" spans="1:19" s="213" customFormat="1" ht="36.75" customHeight="1">
      <c r="A15" s="207">
        <f>RANK(S15,S$15:S$20,0)</f>
        <v>1</v>
      </c>
      <c r="B15" s="208"/>
      <c r="C15" s="208"/>
      <c r="D15" s="88" t="s">
        <v>229</v>
      </c>
      <c r="E15" s="3" t="s">
        <v>230</v>
      </c>
      <c r="F15" s="34" t="s">
        <v>33</v>
      </c>
      <c r="G15" s="220" t="s">
        <v>276</v>
      </c>
      <c r="H15" s="166" t="s">
        <v>231</v>
      </c>
      <c r="I15" s="167" t="s">
        <v>232</v>
      </c>
      <c r="J15" s="167" t="s">
        <v>233</v>
      </c>
      <c r="K15" s="90" t="s">
        <v>234</v>
      </c>
      <c r="L15" s="210">
        <v>7.7</v>
      </c>
      <c r="M15" s="210">
        <v>8</v>
      </c>
      <c r="N15" s="210">
        <v>7.5</v>
      </c>
      <c r="O15" s="210">
        <v>7.8</v>
      </c>
      <c r="P15" s="210">
        <v>7.8</v>
      </c>
      <c r="Q15" s="208"/>
      <c r="R15" s="211">
        <f>L15+M15+N15+O15+P15</f>
        <v>38.8</v>
      </c>
      <c r="S15" s="212">
        <f>R15*2</f>
        <v>77.6</v>
      </c>
    </row>
    <row r="16" spans="1:19" s="213" customFormat="1" ht="36.75" customHeight="1">
      <c r="A16" s="207">
        <f>RANK(S16,S$15:S$20,0)</f>
        <v>2</v>
      </c>
      <c r="B16" s="208"/>
      <c r="C16" s="208"/>
      <c r="D16" s="88" t="s">
        <v>238</v>
      </c>
      <c r="E16" s="3" t="s">
        <v>239</v>
      </c>
      <c r="F16" s="5">
        <v>1</v>
      </c>
      <c r="G16" s="96" t="s">
        <v>240</v>
      </c>
      <c r="H16" s="92" t="s">
        <v>241</v>
      </c>
      <c r="I16" s="170" t="s">
        <v>242</v>
      </c>
      <c r="J16" s="170" t="s">
        <v>233</v>
      </c>
      <c r="K16" s="90" t="s">
        <v>234</v>
      </c>
      <c r="L16" s="210">
        <v>7.4</v>
      </c>
      <c r="M16" s="210">
        <v>8</v>
      </c>
      <c r="N16" s="210">
        <v>7.3</v>
      </c>
      <c r="O16" s="210">
        <v>8</v>
      </c>
      <c r="P16" s="210">
        <v>7.8</v>
      </c>
      <c r="Q16" s="208"/>
      <c r="R16" s="211">
        <f>L16+M16+N16+O16+P16</f>
        <v>38.5</v>
      </c>
      <c r="S16" s="212">
        <f>R16*2</f>
        <v>77</v>
      </c>
    </row>
    <row r="17" spans="1:19" s="213" customFormat="1" ht="36.75" customHeight="1">
      <c r="A17" s="207">
        <f>RANK(S17,S$15:S$17,0)</f>
        <v>3</v>
      </c>
      <c r="B17" s="208"/>
      <c r="C17" s="208"/>
      <c r="D17" s="88" t="s">
        <v>270</v>
      </c>
      <c r="E17" s="3"/>
      <c r="F17" s="2" t="s">
        <v>43</v>
      </c>
      <c r="G17" s="89" t="s">
        <v>271</v>
      </c>
      <c r="H17" s="92" t="s">
        <v>272</v>
      </c>
      <c r="I17" s="93" t="s">
        <v>273</v>
      </c>
      <c r="J17" s="167" t="s">
        <v>274</v>
      </c>
      <c r="K17" s="168" t="s">
        <v>275</v>
      </c>
      <c r="L17" s="210">
        <v>6.6</v>
      </c>
      <c r="M17" s="210">
        <v>6.5</v>
      </c>
      <c r="N17" s="210">
        <v>6.4</v>
      </c>
      <c r="O17" s="210">
        <v>7</v>
      </c>
      <c r="P17" s="210">
        <v>6.7</v>
      </c>
      <c r="Q17" s="208"/>
      <c r="R17" s="211">
        <f>L17+M17+N17+O17+P17</f>
        <v>33.2</v>
      </c>
      <c r="S17" s="212">
        <f>R17*2</f>
        <v>66.4</v>
      </c>
    </row>
    <row r="18" spans="1:19" s="206" customFormat="1" ht="21.75" customHeight="1">
      <c r="A18" s="340" t="s">
        <v>277</v>
      </c>
      <c r="B18" s="340"/>
      <c r="C18" s="340"/>
      <c r="D18" s="340"/>
      <c r="E18" s="340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</row>
    <row r="19" spans="1:19" s="213" customFormat="1" ht="36" customHeight="1">
      <c r="A19" s="207">
        <v>1</v>
      </c>
      <c r="B19" s="208"/>
      <c r="C19" s="208"/>
      <c r="D19" s="88" t="s">
        <v>285</v>
      </c>
      <c r="E19" s="3" t="s">
        <v>114</v>
      </c>
      <c r="F19" s="2" t="s">
        <v>79</v>
      </c>
      <c r="G19" s="216" t="s">
        <v>286</v>
      </c>
      <c r="H19" s="233" t="s">
        <v>287</v>
      </c>
      <c r="I19" s="93" t="s">
        <v>47</v>
      </c>
      <c r="J19" s="93" t="s">
        <v>47</v>
      </c>
      <c r="K19" s="234" t="s">
        <v>123</v>
      </c>
      <c r="L19" s="210">
        <v>8</v>
      </c>
      <c r="M19" s="210">
        <v>7.8</v>
      </c>
      <c r="N19" s="210">
        <v>7</v>
      </c>
      <c r="O19" s="210">
        <v>7</v>
      </c>
      <c r="P19" s="210">
        <v>7.8</v>
      </c>
      <c r="Q19" s="208"/>
      <c r="R19" s="211">
        <f>L19+M19+N19+O19+P19</f>
        <v>37.6</v>
      </c>
      <c r="S19" s="212">
        <f>R19*2</f>
        <v>75.2</v>
      </c>
    </row>
    <row r="20" spans="1:19" s="213" customFormat="1" ht="36.75" customHeight="1">
      <c r="A20" s="207" t="s">
        <v>157</v>
      </c>
      <c r="B20" s="208"/>
      <c r="C20" s="208"/>
      <c r="D20" s="150" t="s">
        <v>279</v>
      </c>
      <c r="E20" s="3"/>
      <c r="F20" s="34" t="s">
        <v>43</v>
      </c>
      <c r="G20" s="230" t="s">
        <v>280</v>
      </c>
      <c r="H20" s="169" t="s">
        <v>281</v>
      </c>
      <c r="I20" s="231" t="s">
        <v>282</v>
      </c>
      <c r="J20" s="231" t="s">
        <v>283</v>
      </c>
      <c r="K20" s="232" t="s">
        <v>284</v>
      </c>
      <c r="L20" s="210">
        <v>6.8</v>
      </c>
      <c r="M20" s="210">
        <v>7.8</v>
      </c>
      <c r="N20" s="210">
        <v>6.6</v>
      </c>
      <c r="O20" s="210">
        <v>6.8</v>
      </c>
      <c r="P20" s="210">
        <v>6.9</v>
      </c>
      <c r="Q20" s="208"/>
      <c r="R20" s="211">
        <f>L20+M20+N20+O20+P20</f>
        <v>34.9</v>
      </c>
      <c r="S20" s="212">
        <f>R20*2</f>
        <v>69.8</v>
      </c>
    </row>
    <row r="21" spans="1:19" s="206" customFormat="1" ht="21" customHeight="1">
      <c r="A21" s="340" t="s">
        <v>243</v>
      </c>
      <c r="B21" s="340"/>
      <c r="C21" s="340"/>
      <c r="D21" s="340"/>
      <c r="E21" s="340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</row>
    <row r="22" spans="1:19" s="206" customFormat="1" ht="21" customHeight="1">
      <c r="A22" s="342" t="s">
        <v>96</v>
      </c>
      <c r="B22" s="342"/>
      <c r="C22" s="342"/>
      <c r="D22" s="342"/>
      <c r="E22" s="342"/>
      <c r="F22" s="343"/>
      <c r="G22" s="343"/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</row>
    <row r="23" spans="1:19" s="206" customFormat="1" ht="34.5" customHeight="1">
      <c r="A23" s="207">
        <f>RANK(S23,S$23:S$24,0)</f>
        <v>1</v>
      </c>
      <c r="B23" s="222"/>
      <c r="C23" s="222"/>
      <c r="D23" s="88" t="s">
        <v>229</v>
      </c>
      <c r="E23" s="3" t="s">
        <v>230</v>
      </c>
      <c r="F23" s="2" t="s">
        <v>33</v>
      </c>
      <c r="G23" s="220" t="s">
        <v>244</v>
      </c>
      <c r="H23" s="166" t="s">
        <v>245</v>
      </c>
      <c r="I23" s="167" t="s">
        <v>232</v>
      </c>
      <c r="J23" s="167" t="s">
        <v>233</v>
      </c>
      <c r="K23" s="90" t="s">
        <v>234</v>
      </c>
      <c r="L23" s="210">
        <v>7.5</v>
      </c>
      <c r="M23" s="210">
        <v>7.2</v>
      </c>
      <c r="N23" s="210">
        <v>7.3</v>
      </c>
      <c r="O23" s="210">
        <v>7.5</v>
      </c>
      <c r="P23" s="210">
        <v>7.5</v>
      </c>
      <c r="Q23" s="223"/>
      <c r="R23" s="211">
        <f>L23+M23+N23+O23+P23</f>
        <v>37</v>
      </c>
      <c r="S23" s="212">
        <f>R23*2</f>
        <v>74</v>
      </c>
    </row>
    <row r="24" spans="1:19" s="206" customFormat="1" ht="34.5" customHeight="1">
      <c r="A24" s="207">
        <f>RANK(S24,S$23:S$24,0)</f>
        <v>2</v>
      </c>
      <c r="B24" s="222"/>
      <c r="C24" s="222"/>
      <c r="D24" s="88" t="s">
        <v>246</v>
      </c>
      <c r="E24" s="3" t="s">
        <v>247</v>
      </c>
      <c r="F24" s="2" t="s">
        <v>43</v>
      </c>
      <c r="G24" s="96" t="s">
        <v>248</v>
      </c>
      <c r="H24" s="166" t="s">
        <v>249</v>
      </c>
      <c r="I24" s="171" t="s">
        <v>250</v>
      </c>
      <c r="J24" s="171" t="s">
        <v>78</v>
      </c>
      <c r="K24" s="90" t="s">
        <v>288</v>
      </c>
      <c r="L24" s="210">
        <v>6.2</v>
      </c>
      <c r="M24" s="210">
        <v>6.9</v>
      </c>
      <c r="N24" s="210">
        <v>6.7</v>
      </c>
      <c r="O24" s="210">
        <v>7</v>
      </c>
      <c r="P24" s="210">
        <v>6.8</v>
      </c>
      <c r="Q24" s="223"/>
      <c r="R24" s="211">
        <f>L24+M24+N24+O24+P24</f>
        <v>33.6</v>
      </c>
      <c r="S24" s="212">
        <f>R24*2</f>
        <v>67.2</v>
      </c>
    </row>
    <row r="25" spans="1:19" s="206" customFormat="1" ht="34.5" customHeight="1">
      <c r="A25" s="235"/>
      <c r="B25" s="236"/>
      <c r="C25" s="236"/>
      <c r="D25" s="61"/>
      <c r="E25" s="62"/>
      <c r="F25" s="63"/>
      <c r="G25" s="237"/>
      <c r="H25" s="238"/>
      <c r="I25" s="112"/>
      <c r="J25" s="112"/>
      <c r="K25" s="239"/>
      <c r="L25" s="240"/>
      <c r="M25" s="240"/>
      <c r="N25" s="240"/>
      <c r="O25" s="240"/>
      <c r="P25" s="240"/>
      <c r="Q25" s="241"/>
      <c r="R25" s="242"/>
      <c r="S25" s="243"/>
    </row>
    <row r="26" spans="1:11" s="224" customFormat="1" ht="21.75" customHeight="1">
      <c r="A26" s="194"/>
      <c r="B26" s="194"/>
      <c r="C26" s="194"/>
      <c r="D26" s="194" t="s">
        <v>14</v>
      </c>
      <c r="E26" s="194"/>
      <c r="F26" s="194"/>
      <c r="G26" s="194"/>
      <c r="H26" s="194"/>
      <c r="J26" s="225"/>
      <c r="K26" s="1" t="s">
        <v>197</v>
      </c>
    </row>
    <row r="27" spans="1:11" s="227" customFormat="1" ht="21.75" customHeight="1">
      <c r="A27" s="193"/>
      <c r="B27" s="193"/>
      <c r="C27" s="193"/>
      <c r="D27" s="194" t="s">
        <v>15</v>
      </c>
      <c r="E27" s="193"/>
      <c r="F27" s="193"/>
      <c r="G27" s="193"/>
      <c r="H27" s="193"/>
      <c r="I27" s="226"/>
      <c r="J27" s="226"/>
      <c r="K27" s="1" t="s">
        <v>198</v>
      </c>
    </row>
    <row r="28" s="228" customFormat="1" ht="12"/>
    <row r="29" spans="1:12" ht="12">
      <c r="A29" s="228"/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</row>
  </sheetData>
  <sheetProtection/>
  <protectedRanges>
    <protectedRange sqref="J15" name="Диапазон1_3_1_1_1_1_1_9_1_1_1_1"/>
    <protectedRange sqref="K16" name="Диапазон1_3_1_1_3_11_1_1_3_1_3_1_1_1_1_4_2_1"/>
    <protectedRange sqref="K24:K25" name="Диапазон1_3_1_1_3_11_1_1_3_1_3_1_1_1_1_4_2_1_2"/>
  </protectedRanges>
  <mergeCells count="27">
    <mergeCell ref="N5:N6"/>
    <mergeCell ref="A1:S1"/>
    <mergeCell ref="A2:S2"/>
    <mergeCell ref="A3:S3"/>
    <mergeCell ref="A5:A6"/>
    <mergeCell ref="B5:B6"/>
    <mergeCell ref="C5:C6"/>
    <mergeCell ref="D5:D6"/>
    <mergeCell ref="E5:E6"/>
    <mergeCell ref="F5:F6"/>
    <mergeCell ref="G5:G6"/>
    <mergeCell ref="A14:S14"/>
    <mergeCell ref="A21:S21"/>
    <mergeCell ref="A22:S22"/>
    <mergeCell ref="Q4:R4"/>
    <mergeCell ref="A18:S18"/>
    <mergeCell ref="O5:O6"/>
    <mergeCell ref="P5:P6"/>
    <mergeCell ref="Q5:Q6"/>
    <mergeCell ref="R5:R6"/>
    <mergeCell ref="S5:S6"/>
    <mergeCell ref="A7:S7"/>
    <mergeCell ref="H5:H6"/>
    <mergeCell ref="I5:I6"/>
    <mergeCell ref="K5:K6"/>
    <mergeCell ref="L5:L6"/>
    <mergeCell ref="M5:M6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view="pageBreakPreview" zoomScale="75" zoomScaleNormal="75" zoomScaleSheetLayoutView="75" zoomScalePageLayoutView="0" workbookViewId="0" topLeftCell="A1">
      <selection activeCell="D9" sqref="D9:K12"/>
    </sheetView>
  </sheetViews>
  <sheetFormatPr defaultColWidth="9.140625" defaultRowHeight="15"/>
  <cols>
    <col min="1" max="1" width="4.7109375" style="193" customWidth="1"/>
    <col min="2" max="3" width="6.140625" style="193" hidden="1" customWidth="1"/>
    <col min="4" max="4" width="15.57421875" style="193" customWidth="1"/>
    <col min="5" max="5" width="7.28125" style="193" customWidth="1"/>
    <col min="6" max="6" width="5.8515625" style="193" customWidth="1"/>
    <col min="7" max="7" width="34.7109375" style="193" customWidth="1"/>
    <col min="8" max="8" width="8.421875" style="193" customWidth="1"/>
    <col min="9" max="9" width="16.421875" style="193" customWidth="1"/>
    <col min="10" max="10" width="19.57421875" style="193" hidden="1" customWidth="1"/>
    <col min="11" max="11" width="22.28125" style="193" customWidth="1"/>
    <col min="12" max="16" width="11.7109375" style="193" customWidth="1"/>
    <col min="17" max="17" width="5.00390625" style="193" customWidth="1"/>
    <col min="18" max="18" width="9.28125" style="193" customWidth="1"/>
    <col min="19" max="21" width="11.8515625" style="193" customWidth="1"/>
    <col min="22" max="16384" width="9.140625" style="193" customWidth="1"/>
  </cols>
  <sheetData>
    <row r="1" spans="1:21" ht="48" customHeight="1">
      <c r="A1" s="349" t="s">
        <v>559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</row>
    <row r="2" spans="1:21" ht="12">
      <c r="A2" s="350" t="s">
        <v>18</v>
      </c>
      <c r="B2" s="350"/>
      <c r="C2" s="350"/>
      <c r="D2" s="350"/>
      <c r="E2" s="350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</row>
    <row r="3" spans="1:23" ht="12">
      <c r="A3" s="352" t="s">
        <v>571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194"/>
      <c r="W3" s="194"/>
    </row>
    <row r="4" spans="1:23" ht="30" customHeight="1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194"/>
      <c r="W4" s="194"/>
    </row>
    <row r="5" spans="1:21" s="201" customFormat="1" ht="15" customHeight="1">
      <c r="A5" s="195" t="s">
        <v>213</v>
      </c>
      <c r="B5" s="196"/>
      <c r="C5" s="196"/>
      <c r="D5" s="197"/>
      <c r="E5" s="197"/>
      <c r="F5" s="197"/>
      <c r="G5" s="197"/>
      <c r="H5" s="197"/>
      <c r="I5" s="198"/>
      <c r="J5" s="198"/>
      <c r="K5" s="196"/>
      <c r="L5" s="199"/>
      <c r="M5" s="200"/>
      <c r="O5" s="199"/>
      <c r="P5" s="202"/>
      <c r="Q5" s="344" t="s">
        <v>170</v>
      </c>
      <c r="R5" s="344"/>
      <c r="S5" s="203"/>
      <c r="T5" s="203"/>
      <c r="U5" s="202"/>
    </row>
    <row r="6" spans="1:21" s="205" customFormat="1" ht="45" customHeight="1">
      <c r="A6" s="353" t="s">
        <v>32</v>
      </c>
      <c r="B6" s="354" t="s">
        <v>3</v>
      </c>
      <c r="C6" s="354" t="s">
        <v>4</v>
      </c>
      <c r="D6" s="348" t="s">
        <v>19</v>
      </c>
      <c r="E6" s="348" t="s">
        <v>6</v>
      </c>
      <c r="F6" s="353" t="s">
        <v>7</v>
      </c>
      <c r="G6" s="348" t="s">
        <v>20</v>
      </c>
      <c r="H6" s="348" t="s">
        <v>6</v>
      </c>
      <c r="I6" s="348" t="s">
        <v>9</v>
      </c>
      <c r="J6" s="204"/>
      <c r="K6" s="348" t="s">
        <v>11</v>
      </c>
      <c r="L6" s="345" t="s">
        <v>214</v>
      </c>
      <c r="M6" s="345" t="s">
        <v>215</v>
      </c>
      <c r="N6" s="345" t="s">
        <v>216</v>
      </c>
      <c r="O6" s="345" t="s">
        <v>217</v>
      </c>
      <c r="P6" s="345" t="s">
        <v>218</v>
      </c>
      <c r="Q6" s="346" t="s">
        <v>219</v>
      </c>
      <c r="R6" s="355" t="s">
        <v>289</v>
      </c>
      <c r="S6" s="356"/>
      <c r="T6" s="346" t="s">
        <v>290</v>
      </c>
      <c r="U6" s="346" t="s">
        <v>221</v>
      </c>
    </row>
    <row r="7" spans="1:21" s="205" customFormat="1" ht="39.75" customHeight="1">
      <c r="A7" s="353"/>
      <c r="B7" s="354"/>
      <c r="C7" s="354"/>
      <c r="D7" s="348"/>
      <c r="E7" s="348"/>
      <c r="F7" s="353"/>
      <c r="G7" s="348"/>
      <c r="H7" s="348"/>
      <c r="I7" s="348"/>
      <c r="J7" s="204"/>
      <c r="K7" s="348"/>
      <c r="L7" s="345"/>
      <c r="M7" s="345"/>
      <c r="N7" s="345"/>
      <c r="O7" s="345"/>
      <c r="P7" s="345"/>
      <c r="Q7" s="346"/>
      <c r="R7" s="245" t="s">
        <v>220</v>
      </c>
      <c r="S7" s="245" t="s">
        <v>31</v>
      </c>
      <c r="T7" s="346"/>
      <c r="U7" s="346"/>
    </row>
    <row r="8" spans="1:21" s="206" customFormat="1" ht="21" customHeight="1">
      <c r="A8" s="340" t="s">
        <v>294</v>
      </c>
      <c r="B8" s="340"/>
      <c r="C8" s="340"/>
      <c r="D8" s="340"/>
      <c r="E8" s="340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341"/>
    </row>
    <row r="9" spans="1:21" s="206" customFormat="1" ht="48" customHeight="1">
      <c r="A9" s="207">
        <f>RANK(U9,U$9:U$12,0)</f>
        <v>1</v>
      </c>
      <c r="B9" s="222"/>
      <c r="C9" s="222"/>
      <c r="D9" s="247" t="s">
        <v>301</v>
      </c>
      <c r="E9" s="3" t="s">
        <v>302</v>
      </c>
      <c r="F9" s="248" t="s">
        <v>33</v>
      </c>
      <c r="G9" s="249" t="s">
        <v>303</v>
      </c>
      <c r="H9" s="250" t="s">
        <v>304</v>
      </c>
      <c r="I9" s="93" t="s">
        <v>305</v>
      </c>
      <c r="J9" s="251" t="s">
        <v>78</v>
      </c>
      <c r="K9" s="173" t="s">
        <v>306</v>
      </c>
      <c r="L9" s="210">
        <v>6.3</v>
      </c>
      <c r="M9" s="210">
        <v>7</v>
      </c>
      <c r="N9" s="210">
        <v>7.5</v>
      </c>
      <c r="O9" s="210">
        <v>6.5</v>
      </c>
      <c r="P9" s="210">
        <v>6.8</v>
      </c>
      <c r="Q9" s="223"/>
      <c r="R9" s="211">
        <f>L9+M9+N9+O9+P9</f>
        <v>34.1</v>
      </c>
      <c r="S9" s="212">
        <f>R9*2</f>
        <v>68.2</v>
      </c>
      <c r="T9" s="212">
        <v>64.531</v>
      </c>
      <c r="U9" s="212">
        <f>(S9+T9)/2</f>
        <v>66.3655</v>
      </c>
    </row>
    <row r="10" spans="1:21" s="206" customFormat="1" ht="48" customHeight="1">
      <c r="A10" s="207">
        <f>RANK(U10,U$9:U$12,0)</f>
        <v>2</v>
      </c>
      <c r="B10" s="222"/>
      <c r="C10" s="222"/>
      <c r="D10" s="88" t="s">
        <v>295</v>
      </c>
      <c r="E10" s="3" t="s">
        <v>296</v>
      </c>
      <c r="F10" s="5">
        <v>2</v>
      </c>
      <c r="G10" s="89" t="s">
        <v>297</v>
      </c>
      <c r="H10" s="92" t="s">
        <v>298</v>
      </c>
      <c r="I10" s="167" t="s">
        <v>299</v>
      </c>
      <c r="J10" s="167" t="s">
        <v>46</v>
      </c>
      <c r="K10" s="90" t="s">
        <v>300</v>
      </c>
      <c r="L10" s="210">
        <v>7</v>
      </c>
      <c r="M10" s="210">
        <v>7</v>
      </c>
      <c r="N10" s="210">
        <v>6.5</v>
      </c>
      <c r="O10" s="210">
        <v>6.4</v>
      </c>
      <c r="P10" s="210">
        <v>6.6</v>
      </c>
      <c r="Q10" s="223"/>
      <c r="R10" s="211">
        <f>L10+M10+N10+O10+P10</f>
        <v>33.5</v>
      </c>
      <c r="S10" s="212">
        <f>R10*2</f>
        <v>67</v>
      </c>
      <c r="T10" s="212">
        <v>63.75</v>
      </c>
      <c r="U10" s="212">
        <f>(S10+T10)/2</f>
        <v>65.375</v>
      </c>
    </row>
    <row r="11" spans="1:21" s="206" customFormat="1" ht="48" customHeight="1">
      <c r="A11" s="207">
        <f>RANK(U11,U$9:U$12,0)</f>
        <v>3</v>
      </c>
      <c r="B11" s="222"/>
      <c r="C11" s="222"/>
      <c r="D11" s="88" t="s">
        <v>246</v>
      </c>
      <c r="E11" s="3" t="s">
        <v>247</v>
      </c>
      <c r="F11" s="34" t="s">
        <v>43</v>
      </c>
      <c r="G11" s="96" t="s">
        <v>307</v>
      </c>
      <c r="H11" s="166" t="s">
        <v>308</v>
      </c>
      <c r="I11" s="171" t="s">
        <v>309</v>
      </c>
      <c r="J11" s="171" t="s">
        <v>78</v>
      </c>
      <c r="K11" s="90" t="s">
        <v>288</v>
      </c>
      <c r="L11" s="210">
        <v>6.6</v>
      </c>
      <c r="M11" s="210">
        <v>6.5</v>
      </c>
      <c r="N11" s="210">
        <v>6.9</v>
      </c>
      <c r="O11" s="210">
        <v>6.6</v>
      </c>
      <c r="P11" s="210">
        <v>6.7</v>
      </c>
      <c r="Q11" s="223"/>
      <c r="R11" s="211">
        <f>L11+M11+N11+O11+P11</f>
        <v>33.300000000000004</v>
      </c>
      <c r="S11" s="212">
        <f>R11*2</f>
        <v>66.60000000000001</v>
      </c>
      <c r="T11" s="212">
        <v>60.938</v>
      </c>
      <c r="U11" s="212">
        <f>(S11+T11)/2</f>
        <v>63.769000000000005</v>
      </c>
    </row>
    <row r="12" spans="1:21" s="206" customFormat="1" ht="48" customHeight="1">
      <c r="A12" s="207">
        <f>RANK(U12,U$9:U$12,0)</f>
        <v>4</v>
      </c>
      <c r="B12" s="222"/>
      <c r="C12" s="222"/>
      <c r="D12" s="88" t="s">
        <v>246</v>
      </c>
      <c r="E12" s="3" t="s">
        <v>247</v>
      </c>
      <c r="F12" s="2" t="s">
        <v>43</v>
      </c>
      <c r="G12" s="96" t="s">
        <v>291</v>
      </c>
      <c r="H12" s="166" t="s">
        <v>292</v>
      </c>
      <c r="I12" s="171" t="s">
        <v>293</v>
      </c>
      <c r="J12" s="171" t="s">
        <v>78</v>
      </c>
      <c r="K12" s="90" t="s">
        <v>288</v>
      </c>
      <c r="L12" s="210">
        <v>6.5</v>
      </c>
      <c r="M12" s="210">
        <v>6.2</v>
      </c>
      <c r="N12" s="210">
        <v>6.4</v>
      </c>
      <c r="O12" s="210">
        <v>6.2</v>
      </c>
      <c r="P12" s="210">
        <v>6.4</v>
      </c>
      <c r="Q12" s="223"/>
      <c r="R12" s="211">
        <f>L12+M12+N12+O12+P12</f>
        <v>31.700000000000003</v>
      </c>
      <c r="S12" s="212">
        <f>R12*2</f>
        <v>63.400000000000006</v>
      </c>
      <c r="T12" s="212">
        <v>61.094</v>
      </c>
      <c r="U12" s="212">
        <f>(S12+T12)/2</f>
        <v>62.247</v>
      </c>
    </row>
    <row r="13" spans="1:21" s="206" customFormat="1" ht="33" customHeight="1">
      <c r="A13" s="236"/>
      <c r="B13" s="236"/>
      <c r="C13" s="236"/>
      <c r="D13" s="61"/>
      <c r="E13" s="62"/>
      <c r="F13" s="63"/>
      <c r="G13" s="123"/>
      <c r="H13" s="238"/>
      <c r="I13" s="246"/>
      <c r="J13" s="246"/>
      <c r="K13" s="239"/>
      <c r="L13" s="240"/>
      <c r="M13" s="240"/>
      <c r="N13" s="240"/>
      <c r="O13" s="240"/>
      <c r="P13" s="240"/>
      <c r="Q13" s="241"/>
      <c r="R13" s="242"/>
      <c r="S13" s="242"/>
      <c r="T13" s="242"/>
      <c r="U13" s="243"/>
    </row>
    <row r="14" spans="1:11" s="224" customFormat="1" ht="21.75" customHeight="1">
      <c r="A14" s="194"/>
      <c r="B14" s="194"/>
      <c r="C14" s="194"/>
      <c r="D14" s="194" t="s">
        <v>14</v>
      </c>
      <c r="E14" s="194"/>
      <c r="F14" s="194"/>
      <c r="G14" s="194"/>
      <c r="H14" s="194"/>
      <c r="J14" s="225"/>
      <c r="K14" s="1" t="s">
        <v>197</v>
      </c>
    </row>
    <row r="15" spans="1:11" s="227" customFormat="1" ht="21.75" customHeight="1">
      <c r="A15" s="193"/>
      <c r="B15" s="193"/>
      <c r="C15" s="193"/>
      <c r="D15" s="194" t="s">
        <v>15</v>
      </c>
      <c r="E15" s="193"/>
      <c r="F15" s="193"/>
      <c r="G15" s="193"/>
      <c r="H15" s="193"/>
      <c r="I15" s="226"/>
      <c r="J15" s="226"/>
      <c r="K15" s="1" t="s">
        <v>198</v>
      </c>
    </row>
    <row r="16" s="228" customFormat="1" ht="12"/>
    <row r="17" spans="1:12" ht="12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</row>
  </sheetData>
  <sheetProtection/>
  <protectedRanges>
    <protectedRange sqref="K13" name="Диапазон1_3_1_1_3_11_1_1_3_1_3_1_1_1_1_3_3_3_1"/>
    <protectedRange sqref="K11" name="Диапазон1_3_1_1_3_11_1_1_3_1_3_1_1_1_1_5"/>
  </protectedRanges>
  <mergeCells count="24">
    <mergeCell ref="A1:U1"/>
    <mergeCell ref="A2:U2"/>
    <mergeCell ref="A3:U3"/>
    <mergeCell ref="A6:A7"/>
    <mergeCell ref="B6:B7"/>
    <mergeCell ref="C6:C7"/>
    <mergeCell ref="D6:D7"/>
    <mergeCell ref="E6:E7"/>
    <mergeCell ref="F6:F7"/>
    <mergeCell ref="G6:G7"/>
    <mergeCell ref="A8:U8"/>
    <mergeCell ref="Q5:R5"/>
    <mergeCell ref="O6:O7"/>
    <mergeCell ref="P6:P7"/>
    <mergeCell ref="Q6:Q7"/>
    <mergeCell ref="R6:S6"/>
    <mergeCell ref="T6:T7"/>
    <mergeCell ref="U6:U7"/>
    <mergeCell ref="H6:H7"/>
    <mergeCell ref="I6:I7"/>
    <mergeCell ref="K6:K7"/>
    <mergeCell ref="L6:L7"/>
    <mergeCell ref="M6:M7"/>
    <mergeCell ref="N6:N7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view="pageBreakPreview" zoomScale="75" zoomScaleNormal="50" zoomScaleSheetLayoutView="75" zoomScalePageLayoutView="0" workbookViewId="0" topLeftCell="A4">
      <selection activeCell="D11" sqref="D11:K17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6.140625" style="40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1.0039062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26" width="0" style="40" hidden="1" customWidth="1"/>
    <col min="27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60" customHeight="1">
      <c r="A2" s="335" t="s">
        <v>169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91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ht="18.75" customHeight="1">
      <c r="A6" s="334" t="s">
        <v>558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</row>
    <row r="7" spans="1:25" ht="18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spans="1:23" s="38" customFormat="1" ht="12.75">
      <c r="A8" s="195" t="s">
        <v>213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7" t="s">
        <v>170</v>
      </c>
      <c r="W8" s="7"/>
    </row>
    <row r="9" spans="1:26" s="47" customFormat="1" ht="19.5" customHeight="1">
      <c r="A9" s="331"/>
      <c r="B9" s="332" t="s">
        <v>3</v>
      </c>
      <c r="C9" s="329" t="s">
        <v>93</v>
      </c>
      <c r="D9" s="333" t="s">
        <v>19</v>
      </c>
      <c r="E9" s="333" t="s">
        <v>6</v>
      </c>
      <c r="F9" s="331" t="s">
        <v>7</v>
      </c>
      <c r="G9" s="333" t="s">
        <v>20</v>
      </c>
      <c r="H9" s="333" t="s">
        <v>6</v>
      </c>
      <c r="I9" s="333" t="s">
        <v>9</v>
      </c>
      <c r="J9" s="46"/>
      <c r="K9" s="333" t="s">
        <v>11</v>
      </c>
      <c r="L9" s="326" t="s">
        <v>21</v>
      </c>
      <c r="M9" s="326"/>
      <c r="N9" s="326"/>
      <c r="O9" s="326" t="s">
        <v>22</v>
      </c>
      <c r="P9" s="326"/>
      <c r="Q9" s="326"/>
      <c r="R9" s="326" t="s">
        <v>23</v>
      </c>
      <c r="S9" s="326"/>
      <c r="T9" s="326"/>
      <c r="U9" s="327" t="s">
        <v>24</v>
      </c>
      <c r="V9" s="329" t="s">
        <v>25</v>
      </c>
      <c r="W9" s="331" t="s">
        <v>26</v>
      </c>
      <c r="X9" s="332" t="s">
        <v>27</v>
      </c>
      <c r="Y9" s="323" t="s">
        <v>28</v>
      </c>
      <c r="Z9" s="323" t="s">
        <v>29</v>
      </c>
    </row>
    <row r="10" spans="1:26" s="47" customFormat="1" ht="39.75" customHeight="1">
      <c r="A10" s="331"/>
      <c r="B10" s="332"/>
      <c r="C10" s="330"/>
      <c r="D10" s="333"/>
      <c r="E10" s="333"/>
      <c r="F10" s="331"/>
      <c r="G10" s="333"/>
      <c r="H10" s="333"/>
      <c r="I10" s="333"/>
      <c r="J10" s="46"/>
      <c r="K10" s="333"/>
      <c r="L10" s="48" t="s">
        <v>30</v>
      </c>
      <c r="M10" s="49" t="s">
        <v>31</v>
      </c>
      <c r="N10" s="50" t="s">
        <v>32</v>
      </c>
      <c r="O10" s="48" t="s">
        <v>30</v>
      </c>
      <c r="P10" s="49" t="s">
        <v>31</v>
      </c>
      <c r="Q10" s="50" t="s">
        <v>32</v>
      </c>
      <c r="R10" s="48" t="s">
        <v>30</v>
      </c>
      <c r="S10" s="49" t="s">
        <v>31</v>
      </c>
      <c r="T10" s="50" t="s">
        <v>32</v>
      </c>
      <c r="U10" s="328"/>
      <c r="V10" s="330"/>
      <c r="W10" s="331"/>
      <c r="X10" s="332"/>
      <c r="Y10" s="323"/>
      <c r="Z10" s="323"/>
    </row>
    <row r="11" spans="1:26" s="39" customFormat="1" ht="33" customHeight="1">
      <c r="A11" s="51"/>
      <c r="B11" s="52"/>
      <c r="C11" s="149" t="s">
        <v>346</v>
      </c>
      <c r="D11" s="91" t="s">
        <v>347</v>
      </c>
      <c r="E11" s="3"/>
      <c r="F11" s="19" t="s">
        <v>43</v>
      </c>
      <c r="G11" s="89" t="s">
        <v>557</v>
      </c>
      <c r="H11" s="192" t="s">
        <v>348</v>
      </c>
      <c r="I11" s="168" t="s">
        <v>113</v>
      </c>
      <c r="J11" s="167" t="s">
        <v>39</v>
      </c>
      <c r="K11" s="218" t="s">
        <v>44</v>
      </c>
      <c r="L11" s="53">
        <v>250.5</v>
      </c>
      <c r="M11" s="54">
        <f>L11/3.8</f>
        <v>65.92105263157895</v>
      </c>
      <c r="N11" s="55"/>
      <c r="O11" s="53">
        <v>248</v>
      </c>
      <c r="P11" s="54">
        <f>O11/3.8</f>
        <v>65.26315789473685</v>
      </c>
      <c r="Q11" s="55"/>
      <c r="R11" s="53">
        <v>245</v>
      </c>
      <c r="S11" s="54">
        <f>R11/3.8</f>
        <v>64.47368421052632</v>
      </c>
      <c r="T11" s="55"/>
      <c r="U11" s="55"/>
      <c r="V11" s="55"/>
      <c r="W11" s="53">
        <f aca="true" t="shared" si="0" ref="W11:W17">L11+O11+R11</f>
        <v>743.5</v>
      </c>
      <c r="X11" s="56"/>
      <c r="Y11" s="86">
        <f aca="true" t="shared" si="1" ref="Y11:Y17">ROUND(SUM(M11,P11,S11)/3,3)-IF($U11=1,0.5,IF($U11=2,1.5,0))</f>
        <v>65.219</v>
      </c>
      <c r="Z11" s="57" t="s">
        <v>116</v>
      </c>
    </row>
    <row r="12" spans="1:26" s="39" customFormat="1" ht="33" customHeight="1">
      <c r="A12" s="51"/>
      <c r="B12" s="52"/>
      <c r="C12" s="149" t="s">
        <v>349</v>
      </c>
      <c r="D12" s="91" t="s">
        <v>350</v>
      </c>
      <c r="E12" s="3"/>
      <c r="F12" s="256" t="s">
        <v>36</v>
      </c>
      <c r="G12" s="89" t="s">
        <v>351</v>
      </c>
      <c r="H12" s="92" t="s">
        <v>352</v>
      </c>
      <c r="I12" s="168" t="s">
        <v>324</v>
      </c>
      <c r="J12" s="167" t="s">
        <v>55</v>
      </c>
      <c r="K12" s="218" t="s">
        <v>56</v>
      </c>
      <c r="L12" s="53">
        <v>170</v>
      </c>
      <c r="M12" s="54">
        <f>L12/2.6</f>
        <v>65.38461538461539</v>
      </c>
      <c r="N12" s="55"/>
      <c r="O12" s="53">
        <v>171.5</v>
      </c>
      <c r="P12" s="54">
        <f>O12/2.6</f>
        <v>65.96153846153845</v>
      </c>
      <c r="Q12" s="55"/>
      <c r="R12" s="53">
        <v>169</v>
      </c>
      <c r="S12" s="54">
        <f>R12/2.6</f>
        <v>65</v>
      </c>
      <c r="T12" s="55"/>
      <c r="U12" s="55"/>
      <c r="V12" s="55"/>
      <c r="W12" s="53">
        <f>L12+O12+R12</f>
        <v>510.5</v>
      </c>
      <c r="X12" s="56"/>
      <c r="Y12" s="86">
        <f>ROUND(SUM(M12,P12,S12)/3,3)-IF($U12=1,0.5,IF($U12=2,1.5,0))</f>
        <v>65.449</v>
      </c>
      <c r="Z12" s="57"/>
    </row>
    <row r="13" spans="1:26" s="39" customFormat="1" ht="33" customHeight="1">
      <c r="A13" s="51"/>
      <c r="B13" s="52"/>
      <c r="C13" s="149" t="s">
        <v>353</v>
      </c>
      <c r="D13" s="91" t="s">
        <v>354</v>
      </c>
      <c r="E13" s="3"/>
      <c r="F13" s="215" t="s">
        <v>43</v>
      </c>
      <c r="G13" s="89" t="s">
        <v>355</v>
      </c>
      <c r="H13" s="192" t="s">
        <v>129</v>
      </c>
      <c r="I13" s="168" t="s">
        <v>130</v>
      </c>
      <c r="J13" s="93" t="s">
        <v>48</v>
      </c>
      <c r="K13" s="218" t="s">
        <v>49</v>
      </c>
      <c r="L13" s="53">
        <v>195</v>
      </c>
      <c r="M13" s="54">
        <f>L13/3</f>
        <v>65</v>
      </c>
      <c r="N13" s="55"/>
      <c r="O13" s="53">
        <v>183.5</v>
      </c>
      <c r="P13" s="54">
        <f>O13/3</f>
        <v>61.166666666666664</v>
      </c>
      <c r="Q13" s="55"/>
      <c r="R13" s="53">
        <v>187.5</v>
      </c>
      <c r="S13" s="54">
        <f>R13/3</f>
        <v>62.5</v>
      </c>
      <c r="T13" s="55"/>
      <c r="U13" s="55"/>
      <c r="V13" s="55"/>
      <c r="W13" s="53">
        <f>L13+O13+R13</f>
        <v>566</v>
      </c>
      <c r="X13" s="56"/>
      <c r="Y13" s="86">
        <f>ROUND(SUM(M13,P13,S13)/3,3)-IF($U13=1,0.5,IF($U13=2,1.5,0))</f>
        <v>62.889</v>
      </c>
      <c r="Z13" s="57"/>
    </row>
    <row r="14" spans="1:26" s="39" customFormat="1" ht="33" customHeight="1">
      <c r="A14" s="51"/>
      <c r="B14" s="52"/>
      <c r="C14" s="257" t="s">
        <v>356</v>
      </c>
      <c r="D14" s="219" t="s">
        <v>357</v>
      </c>
      <c r="E14" s="3"/>
      <c r="F14" s="254" t="s">
        <v>43</v>
      </c>
      <c r="G14" s="258" t="s">
        <v>358</v>
      </c>
      <c r="H14" s="92" t="s">
        <v>112</v>
      </c>
      <c r="I14" s="168" t="s">
        <v>359</v>
      </c>
      <c r="J14" s="170" t="s">
        <v>113</v>
      </c>
      <c r="K14" s="218" t="s">
        <v>44</v>
      </c>
      <c r="L14" s="53">
        <v>184</v>
      </c>
      <c r="M14" s="54">
        <f>L14/3.1</f>
        <v>59.354838709677416</v>
      </c>
      <c r="N14" s="55"/>
      <c r="O14" s="53">
        <v>176</v>
      </c>
      <c r="P14" s="54">
        <f>O14/3.1</f>
        <v>56.774193548387096</v>
      </c>
      <c r="Q14" s="55"/>
      <c r="R14" s="53">
        <v>186.5</v>
      </c>
      <c r="S14" s="54">
        <f>R14/3.1</f>
        <v>60.16129032258064</v>
      </c>
      <c r="T14" s="55"/>
      <c r="U14" s="55"/>
      <c r="V14" s="55"/>
      <c r="W14" s="53">
        <f>L14+O14+R14</f>
        <v>546.5</v>
      </c>
      <c r="X14" s="56"/>
      <c r="Y14" s="86">
        <f>ROUND(SUM(M14,P14,S14)/3,3)-IF($U14=1,0.5,IF($U14=2,1.5,0))</f>
        <v>58.763</v>
      </c>
      <c r="Z14" s="57"/>
    </row>
    <row r="15" spans="1:26" s="39" customFormat="1" ht="33" customHeight="1">
      <c r="A15" s="51"/>
      <c r="B15" s="52"/>
      <c r="C15" s="149" t="s">
        <v>353</v>
      </c>
      <c r="D15" s="88" t="s">
        <v>360</v>
      </c>
      <c r="E15" s="3"/>
      <c r="F15" s="2" t="s">
        <v>43</v>
      </c>
      <c r="G15" s="89" t="s">
        <v>361</v>
      </c>
      <c r="H15" s="92" t="s">
        <v>362</v>
      </c>
      <c r="I15" s="168" t="s">
        <v>126</v>
      </c>
      <c r="J15" s="167" t="s">
        <v>363</v>
      </c>
      <c r="K15" s="218" t="s">
        <v>49</v>
      </c>
      <c r="L15" s="53">
        <v>198.5</v>
      </c>
      <c r="M15" s="54">
        <f>L15/3</f>
        <v>66.16666666666667</v>
      </c>
      <c r="N15" s="55"/>
      <c r="O15" s="53">
        <v>191</v>
      </c>
      <c r="P15" s="54">
        <f>O15/3</f>
        <v>63.666666666666664</v>
      </c>
      <c r="Q15" s="55"/>
      <c r="R15" s="53">
        <v>192.5</v>
      </c>
      <c r="S15" s="54">
        <f>R15/3</f>
        <v>64.16666666666667</v>
      </c>
      <c r="T15" s="55"/>
      <c r="U15" s="55">
        <v>1</v>
      </c>
      <c r="V15" s="55"/>
      <c r="W15" s="53">
        <f>L15+O15+R15</f>
        <v>582</v>
      </c>
      <c r="X15" s="56"/>
      <c r="Y15" s="86">
        <f>ROUND(SUM(M15,P15,S15)/3,3)-IF($U15=1,0.5,IF($U15=2,1.5,0))</f>
        <v>64.167</v>
      </c>
      <c r="Z15" s="57" t="s">
        <v>116</v>
      </c>
    </row>
    <row r="16" spans="1:26" s="39" customFormat="1" ht="33" customHeight="1">
      <c r="A16" s="51"/>
      <c r="B16" s="52"/>
      <c r="C16" s="259" t="s">
        <v>349</v>
      </c>
      <c r="D16" s="88" t="s">
        <v>364</v>
      </c>
      <c r="E16" s="3"/>
      <c r="F16" s="2" t="s">
        <v>43</v>
      </c>
      <c r="G16" s="96" t="s">
        <v>365</v>
      </c>
      <c r="H16" s="166" t="s">
        <v>366</v>
      </c>
      <c r="I16" s="168" t="s">
        <v>54</v>
      </c>
      <c r="J16" s="171" t="s">
        <v>55</v>
      </c>
      <c r="K16" s="218" t="s">
        <v>56</v>
      </c>
      <c r="L16" s="53">
        <v>168.5</v>
      </c>
      <c r="M16" s="54">
        <f>L16/2.6</f>
        <v>64.8076923076923</v>
      </c>
      <c r="N16" s="55"/>
      <c r="O16" s="53">
        <v>151</v>
      </c>
      <c r="P16" s="54">
        <f>O16/2.6</f>
        <v>58.07692307692307</v>
      </c>
      <c r="Q16" s="55"/>
      <c r="R16" s="53">
        <v>159.5</v>
      </c>
      <c r="S16" s="54">
        <f>R16/2.6</f>
        <v>61.34615384615385</v>
      </c>
      <c r="T16" s="55"/>
      <c r="U16" s="55"/>
      <c r="V16" s="55"/>
      <c r="W16" s="53">
        <f t="shared" si="0"/>
        <v>479</v>
      </c>
      <c r="X16" s="56"/>
      <c r="Y16" s="86">
        <f t="shared" si="1"/>
        <v>61.41</v>
      </c>
      <c r="Z16" s="57" t="s">
        <v>116</v>
      </c>
    </row>
    <row r="17" spans="1:26" s="39" customFormat="1" ht="33" customHeight="1">
      <c r="A17" s="51"/>
      <c r="B17" s="52"/>
      <c r="C17" s="259" t="s">
        <v>367</v>
      </c>
      <c r="D17" s="91" t="s">
        <v>285</v>
      </c>
      <c r="E17" s="3" t="s">
        <v>114</v>
      </c>
      <c r="F17" s="19" t="s">
        <v>79</v>
      </c>
      <c r="G17" s="216" t="s">
        <v>85</v>
      </c>
      <c r="H17" s="229" t="s">
        <v>86</v>
      </c>
      <c r="I17" s="168" t="s">
        <v>87</v>
      </c>
      <c r="J17" s="260" t="s">
        <v>39</v>
      </c>
      <c r="K17" s="218" t="s">
        <v>123</v>
      </c>
      <c r="L17" s="53">
        <v>226.5</v>
      </c>
      <c r="M17" s="54">
        <f>L17/3.4</f>
        <v>66.61764705882354</v>
      </c>
      <c r="N17" s="55"/>
      <c r="O17" s="53">
        <v>214</v>
      </c>
      <c r="P17" s="54">
        <f>O17/3.4</f>
        <v>62.94117647058824</v>
      </c>
      <c r="Q17" s="55"/>
      <c r="R17" s="53">
        <v>218.5</v>
      </c>
      <c r="S17" s="54">
        <f>R17/3.4</f>
        <v>64.26470588235294</v>
      </c>
      <c r="T17" s="55"/>
      <c r="U17" s="55"/>
      <c r="V17" s="55"/>
      <c r="W17" s="53">
        <f t="shared" si="0"/>
        <v>659</v>
      </c>
      <c r="X17" s="56"/>
      <c r="Y17" s="86">
        <f t="shared" si="1"/>
        <v>64.608</v>
      </c>
      <c r="Z17" s="57" t="s">
        <v>116</v>
      </c>
    </row>
    <row r="18" spans="1:25" s="39" customFormat="1" ht="22.5" customHeight="1">
      <c r="A18" s="58"/>
      <c r="B18" s="59"/>
      <c r="C18" s="60"/>
      <c r="D18" s="61"/>
      <c r="E18" s="62"/>
      <c r="F18" s="63"/>
      <c r="G18" s="64"/>
      <c r="H18" s="65"/>
      <c r="I18" s="66"/>
      <c r="J18" s="67"/>
      <c r="K18" s="66"/>
      <c r="L18" s="68"/>
      <c r="M18" s="69"/>
      <c r="N18" s="70"/>
      <c r="O18" s="68"/>
      <c r="P18" s="69"/>
      <c r="Q18" s="70"/>
      <c r="R18" s="68"/>
      <c r="S18" s="69"/>
      <c r="T18" s="70"/>
      <c r="U18" s="70"/>
      <c r="V18" s="70"/>
      <c r="W18" s="68"/>
      <c r="X18" s="71"/>
      <c r="Y18" s="69"/>
    </row>
    <row r="19" spans="1:25" ht="30" customHeight="1">
      <c r="A19" s="1"/>
      <c r="B19" s="1"/>
      <c r="C19" s="1"/>
      <c r="D19" s="1" t="s">
        <v>14</v>
      </c>
      <c r="E19" s="1"/>
      <c r="F19" s="1"/>
      <c r="G19" s="1"/>
      <c r="H19" s="1"/>
      <c r="I19" s="1" t="s">
        <v>197</v>
      </c>
      <c r="J19" s="1"/>
      <c r="K19" s="72"/>
      <c r="L19" s="73"/>
      <c r="M19" s="72"/>
      <c r="N19" s="1"/>
      <c r="O19" s="74"/>
      <c r="P19" s="75"/>
      <c r="Q19" s="1"/>
      <c r="R19" s="74"/>
      <c r="S19" s="75"/>
      <c r="T19" s="1"/>
      <c r="U19" s="1"/>
      <c r="V19" s="1"/>
      <c r="W19" s="1"/>
      <c r="X19" s="1"/>
      <c r="Y19" s="75"/>
    </row>
    <row r="20" spans="1:25" ht="30" customHeight="1">
      <c r="A20" s="1"/>
      <c r="B20" s="1"/>
      <c r="C20" s="1"/>
      <c r="D20" s="1" t="s">
        <v>15</v>
      </c>
      <c r="E20" s="1"/>
      <c r="F20" s="1"/>
      <c r="G20" s="1"/>
      <c r="H20" s="1"/>
      <c r="I20" s="1" t="s">
        <v>198</v>
      </c>
      <c r="J20" s="1"/>
      <c r="K20" s="72"/>
      <c r="L20" s="73"/>
      <c r="M20" s="76"/>
      <c r="O20" s="74"/>
      <c r="P20" s="75"/>
      <c r="Q20" s="1"/>
      <c r="R20" s="74"/>
      <c r="S20" s="75"/>
      <c r="T20" s="1"/>
      <c r="U20" s="1"/>
      <c r="V20" s="1"/>
      <c r="W20" s="1"/>
      <c r="X20" s="1"/>
      <c r="Y20" s="75"/>
    </row>
    <row r="21" spans="11:13" ht="12.75">
      <c r="K21" s="72"/>
      <c r="L21" s="73"/>
      <c r="M21" s="72"/>
    </row>
    <row r="22" spans="11:13" ht="12.75">
      <c r="K22" s="72"/>
      <c r="L22" s="73"/>
      <c r="M22" s="72"/>
    </row>
  </sheetData>
  <sheetProtection/>
  <protectedRanges>
    <protectedRange sqref="K15" name="Диапазон1_3_1_1_3_6_1"/>
  </protectedRanges>
  <mergeCells count="24">
    <mergeCell ref="A6:Z6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="75" zoomScaleNormal="50" zoomScaleSheetLayoutView="75" zoomScalePageLayoutView="0" workbookViewId="0" topLeftCell="A11">
      <selection activeCell="D11" sqref="D11:K22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0.710937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59.25" customHeight="1">
      <c r="A2" s="335" t="s">
        <v>577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41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1.25">
      <c r="A6" s="339" t="s">
        <v>310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569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3" s="38" customFormat="1" ht="12.75">
      <c r="A8" s="7" t="s">
        <v>168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7" t="s">
        <v>170</v>
      </c>
      <c r="W8" s="7"/>
    </row>
    <row r="9" spans="1:26" s="47" customFormat="1" ht="19.5" customHeight="1">
      <c r="A9" s="331" t="s">
        <v>32</v>
      </c>
      <c r="B9" s="332" t="s">
        <v>3</v>
      </c>
      <c r="C9" s="329" t="s">
        <v>4</v>
      </c>
      <c r="D9" s="333" t="s">
        <v>19</v>
      </c>
      <c r="E9" s="333" t="s">
        <v>6</v>
      </c>
      <c r="F9" s="331" t="s">
        <v>7</v>
      </c>
      <c r="G9" s="333" t="s">
        <v>20</v>
      </c>
      <c r="H9" s="333" t="s">
        <v>6</v>
      </c>
      <c r="I9" s="333" t="s">
        <v>9</v>
      </c>
      <c r="J9" s="151"/>
      <c r="K9" s="333" t="s">
        <v>11</v>
      </c>
      <c r="L9" s="326" t="s">
        <v>21</v>
      </c>
      <c r="M9" s="326"/>
      <c r="N9" s="326"/>
      <c r="O9" s="326" t="s">
        <v>22</v>
      </c>
      <c r="P9" s="326"/>
      <c r="Q9" s="326"/>
      <c r="R9" s="326" t="s">
        <v>23</v>
      </c>
      <c r="S9" s="326"/>
      <c r="T9" s="326"/>
      <c r="U9" s="327" t="s">
        <v>24</v>
      </c>
      <c r="V9" s="329" t="s">
        <v>25</v>
      </c>
      <c r="W9" s="331" t="s">
        <v>26</v>
      </c>
      <c r="X9" s="332" t="s">
        <v>27</v>
      </c>
      <c r="Y9" s="323" t="s">
        <v>28</v>
      </c>
      <c r="Z9" s="323" t="s">
        <v>29</v>
      </c>
    </row>
    <row r="10" spans="1:26" s="47" customFormat="1" ht="39.75" customHeight="1">
      <c r="A10" s="331"/>
      <c r="B10" s="332"/>
      <c r="C10" s="330"/>
      <c r="D10" s="333"/>
      <c r="E10" s="333"/>
      <c r="F10" s="331"/>
      <c r="G10" s="333"/>
      <c r="H10" s="333"/>
      <c r="I10" s="333"/>
      <c r="J10" s="151"/>
      <c r="K10" s="333"/>
      <c r="L10" s="48" t="s">
        <v>30</v>
      </c>
      <c r="M10" s="49" t="s">
        <v>31</v>
      </c>
      <c r="N10" s="50" t="s">
        <v>32</v>
      </c>
      <c r="O10" s="48" t="s">
        <v>30</v>
      </c>
      <c r="P10" s="49" t="s">
        <v>31</v>
      </c>
      <c r="Q10" s="50" t="s">
        <v>32</v>
      </c>
      <c r="R10" s="48" t="s">
        <v>30</v>
      </c>
      <c r="S10" s="49" t="s">
        <v>31</v>
      </c>
      <c r="T10" s="50" t="s">
        <v>32</v>
      </c>
      <c r="U10" s="328"/>
      <c r="V10" s="330"/>
      <c r="W10" s="331"/>
      <c r="X10" s="332"/>
      <c r="Y10" s="323"/>
      <c r="Z10" s="323"/>
    </row>
    <row r="11" spans="1:26" s="39" customFormat="1" ht="33" customHeight="1">
      <c r="A11" s="51">
        <f aca="true" t="shared" si="0" ref="A11:A22">RANK(Y11,Y$11:Y$22,0)</f>
        <v>1</v>
      </c>
      <c r="B11" s="52"/>
      <c r="C11" s="87"/>
      <c r="D11" s="91" t="s">
        <v>335</v>
      </c>
      <c r="E11" s="3"/>
      <c r="F11" s="254" t="s">
        <v>36</v>
      </c>
      <c r="G11" s="89" t="s">
        <v>336</v>
      </c>
      <c r="H11" s="92" t="s">
        <v>337</v>
      </c>
      <c r="I11" s="255" t="s">
        <v>54</v>
      </c>
      <c r="J11" s="167" t="s">
        <v>55</v>
      </c>
      <c r="K11" s="168" t="s">
        <v>56</v>
      </c>
      <c r="L11" s="53">
        <v>173</v>
      </c>
      <c r="M11" s="54">
        <f aca="true" t="shared" si="1" ref="M11:M22">L11/2.6</f>
        <v>66.53846153846153</v>
      </c>
      <c r="N11" s="55">
        <f aca="true" t="shared" si="2" ref="N11:N22">RANK(M11,M$11:M$22,0)</f>
        <v>1</v>
      </c>
      <c r="O11" s="53">
        <v>173</v>
      </c>
      <c r="P11" s="54">
        <f aca="true" t="shared" si="3" ref="P11:P22">O11/2.6</f>
        <v>66.53846153846153</v>
      </c>
      <c r="Q11" s="55">
        <f aca="true" t="shared" si="4" ref="Q11:Q22">RANK(P11,P$11:P$22,0)</f>
        <v>1</v>
      </c>
      <c r="R11" s="53">
        <v>168.5</v>
      </c>
      <c r="S11" s="54">
        <f aca="true" t="shared" si="5" ref="S11:S22">R11/2.6</f>
        <v>64.8076923076923</v>
      </c>
      <c r="T11" s="55">
        <f aca="true" t="shared" si="6" ref="T11:T22">RANK(S11,S$11:S$22,0)</f>
        <v>4</v>
      </c>
      <c r="U11" s="55"/>
      <c r="V11" s="55"/>
      <c r="W11" s="53">
        <f aca="true" t="shared" si="7" ref="W11:W22">L11+O11+R11</f>
        <v>514.5</v>
      </c>
      <c r="X11" s="56"/>
      <c r="Y11" s="86">
        <f aca="true" t="shared" si="8" ref="Y11:Y22">ROUND(SUM(M11,P11,S11)/3,3)-IF($U11=1,0.5,IF($U11=2,1.5,0))</f>
        <v>65.962</v>
      </c>
      <c r="Z11" s="57" t="s">
        <v>36</v>
      </c>
    </row>
    <row r="12" spans="1:26" s="39" customFormat="1" ht="33" customHeight="1">
      <c r="A12" s="51">
        <f t="shared" si="0"/>
        <v>2</v>
      </c>
      <c r="B12" s="52"/>
      <c r="C12" s="87"/>
      <c r="D12" s="88" t="s">
        <v>338</v>
      </c>
      <c r="E12" s="3" t="s">
        <v>339</v>
      </c>
      <c r="F12" s="209" t="s">
        <v>43</v>
      </c>
      <c r="G12" s="89" t="s">
        <v>563</v>
      </c>
      <c r="H12" s="97" t="s">
        <v>564</v>
      </c>
      <c r="I12" s="255" t="s">
        <v>565</v>
      </c>
      <c r="J12" s="93" t="s">
        <v>73</v>
      </c>
      <c r="K12" s="168" t="s">
        <v>74</v>
      </c>
      <c r="L12" s="53">
        <v>171</v>
      </c>
      <c r="M12" s="54">
        <f t="shared" si="1"/>
        <v>65.76923076923077</v>
      </c>
      <c r="N12" s="55">
        <f t="shared" si="2"/>
        <v>2</v>
      </c>
      <c r="O12" s="53">
        <v>171.5</v>
      </c>
      <c r="P12" s="54">
        <f t="shared" si="3"/>
        <v>65.96153846153845</v>
      </c>
      <c r="Q12" s="55">
        <f t="shared" si="4"/>
        <v>3</v>
      </c>
      <c r="R12" s="53">
        <v>170.5</v>
      </c>
      <c r="S12" s="54">
        <f t="shared" si="5"/>
        <v>65.57692307692308</v>
      </c>
      <c r="T12" s="55">
        <f t="shared" si="6"/>
        <v>2</v>
      </c>
      <c r="U12" s="55"/>
      <c r="V12" s="55"/>
      <c r="W12" s="53">
        <f t="shared" si="7"/>
        <v>513</v>
      </c>
      <c r="X12" s="56"/>
      <c r="Y12" s="86">
        <f t="shared" si="8"/>
        <v>65.769</v>
      </c>
      <c r="Z12" s="57" t="s">
        <v>36</v>
      </c>
    </row>
    <row r="13" spans="1:26" s="39" customFormat="1" ht="33" customHeight="1">
      <c r="A13" s="51">
        <f t="shared" si="0"/>
        <v>3</v>
      </c>
      <c r="B13" s="52"/>
      <c r="C13" s="87"/>
      <c r="D13" s="88" t="s">
        <v>311</v>
      </c>
      <c r="E13" s="3" t="s">
        <v>312</v>
      </c>
      <c r="F13" s="2" t="s">
        <v>36</v>
      </c>
      <c r="G13" s="89" t="s">
        <v>313</v>
      </c>
      <c r="H13" s="166" t="s">
        <v>314</v>
      </c>
      <c r="I13" s="255" t="s">
        <v>40</v>
      </c>
      <c r="J13" s="168" t="s">
        <v>315</v>
      </c>
      <c r="K13" s="168" t="s">
        <v>316</v>
      </c>
      <c r="L13" s="53">
        <v>160</v>
      </c>
      <c r="M13" s="54">
        <f t="shared" si="1"/>
        <v>61.53846153846153</v>
      </c>
      <c r="N13" s="55">
        <f t="shared" si="2"/>
        <v>9</v>
      </c>
      <c r="O13" s="53">
        <v>172</v>
      </c>
      <c r="P13" s="54">
        <f t="shared" si="3"/>
        <v>66.15384615384615</v>
      </c>
      <c r="Q13" s="55">
        <f t="shared" si="4"/>
        <v>2</v>
      </c>
      <c r="R13" s="53">
        <v>171.5</v>
      </c>
      <c r="S13" s="54">
        <f t="shared" si="5"/>
        <v>65.96153846153845</v>
      </c>
      <c r="T13" s="55">
        <f t="shared" si="6"/>
        <v>1</v>
      </c>
      <c r="U13" s="55"/>
      <c r="V13" s="55"/>
      <c r="W13" s="53">
        <f t="shared" si="7"/>
        <v>503.5</v>
      </c>
      <c r="X13" s="56"/>
      <c r="Y13" s="86">
        <f t="shared" si="8"/>
        <v>64.551</v>
      </c>
      <c r="Z13" s="57" t="s">
        <v>36</v>
      </c>
    </row>
    <row r="14" spans="1:26" s="39" customFormat="1" ht="33" customHeight="1">
      <c r="A14" s="51">
        <f t="shared" si="0"/>
        <v>4</v>
      </c>
      <c r="B14" s="52"/>
      <c r="C14" s="87"/>
      <c r="D14" s="88" t="s">
        <v>311</v>
      </c>
      <c r="E14" s="3" t="s">
        <v>312</v>
      </c>
      <c r="F14" s="2" t="s">
        <v>36</v>
      </c>
      <c r="G14" s="89" t="s">
        <v>342</v>
      </c>
      <c r="H14" s="166" t="s">
        <v>343</v>
      </c>
      <c r="I14" s="255" t="s">
        <v>236</v>
      </c>
      <c r="J14" s="168" t="s">
        <v>236</v>
      </c>
      <c r="K14" s="168" t="s">
        <v>237</v>
      </c>
      <c r="L14" s="53">
        <v>166</v>
      </c>
      <c r="M14" s="54">
        <f t="shared" si="1"/>
        <v>63.84615384615385</v>
      </c>
      <c r="N14" s="55">
        <f t="shared" si="2"/>
        <v>4</v>
      </c>
      <c r="O14" s="53">
        <v>166.5</v>
      </c>
      <c r="P14" s="54">
        <f t="shared" si="3"/>
        <v>64.03846153846153</v>
      </c>
      <c r="Q14" s="55">
        <f t="shared" si="4"/>
        <v>5</v>
      </c>
      <c r="R14" s="53">
        <v>168</v>
      </c>
      <c r="S14" s="54">
        <f t="shared" si="5"/>
        <v>64.61538461538461</v>
      </c>
      <c r="T14" s="55">
        <f t="shared" si="6"/>
        <v>7</v>
      </c>
      <c r="U14" s="55"/>
      <c r="V14" s="55"/>
      <c r="W14" s="53">
        <f t="shared" si="7"/>
        <v>500.5</v>
      </c>
      <c r="X14" s="56"/>
      <c r="Y14" s="86">
        <f t="shared" si="8"/>
        <v>64.167</v>
      </c>
      <c r="Z14" s="57" t="s">
        <v>36</v>
      </c>
    </row>
    <row r="15" spans="1:26" s="39" customFormat="1" ht="33" customHeight="1">
      <c r="A15" s="51">
        <f t="shared" si="0"/>
        <v>5</v>
      </c>
      <c r="B15" s="52"/>
      <c r="C15" s="87"/>
      <c r="D15" s="91" t="s">
        <v>344</v>
      </c>
      <c r="E15" s="3"/>
      <c r="F15" s="256" t="s">
        <v>136</v>
      </c>
      <c r="G15" s="89" t="s">
        <v>318</v>
      </c>
      <c r="H15" s="191" t="s">
        <v>319</v>
      </c>
      <c r="I15" s="255" t="s">
        <v>54</v>
      </c>
      <c r="J15" s="167" t="s">
        <v>55</v>
      </c>
      <c r="K15" s="168" t="s">
        <v>320</v>
      </c>
      <c r="L15" s="53">
        <v>169</v>
      </c>
      <c r="M15" s="54">
        <f t="shared" si="1"/>
        <v>65</v>
      </c>
      <c r="N15" s="55">
        <f t="shared" si="2"/>
        <v>3</v>
      </c>
      <c r="O15" s="53">
        <v>160</v>
      </c>
      <c r="P15" s="54">
        <f t="shared" si="3"/>
        <v>61.53846153846153</v>
      </c>
      <c r="Q15" s="55">
        <f t="shared" si="4"/>
        <v>10</v>
      </c>
      <c r="R15" s="53">
        <v>170</v>
      </c>
      <c r="S15" s="54">
        <f t="shared" si="5"/>
        <v>65.38461538461539</v>
      </c>
      <c r="T15" s="55">
        <f t="shared" si="6"/>
        <v>3</v>
      </c>
      <c r="U15" s="55"/>
      <c r="V15" s="55"/>
      <c r="W15" s="53">
        <f t="shared" si="7"/>
        <v>499</v>
      </c>
      <c r="X15" s="56"/>
      <c r="Y15" s="86">
        <f t="shared" si="8"/>
        <v>63.974</v>
      </c>
      <c r="Z15" s="57" t="s">
        <v>36</v>
      </c>
    </row>
    <row r="16" spans="1:26" s="39" customFormat="1" ht="33" customHeight="1">
      <c r="A16" s="51">
        <f t="shared" si="0"/>
        <v>6</v>
      </c>
      <c r="B16" s="52"/>
      <c r="C16" s="87"/>
      <c r="D16" s="91" t="s">
        <v>321</v>
      </c>
      <c r="E16" s="3"/>
      <c r="F16" s="278" t="s">
        <v>36</v>
      </c>
      <c r="G16" s="89" t="s">
        <v>322</v>
      </c>
      <c r="H16" s="185" t="s">
        <v>323</v>
      </c>
      <c r="I16" s="255" t="s">
        <v>324</v>
      </c>
      <c r="J16" s="253" t="s">
        <v>55</v>
      </c>
      <c r="K16" s="168" t="s">
        <v>56</v>
      </c>
      <c r="L16" s="53">
        <v>163.5</v>
      </c>
      <c r="M16" s="54">
        <f t="shared" si="1"/>
        <v>62.88461538461538</v>
      </c>
      <c r="N16" s="55">
        <f t="shared" si="2"/>
        <v>5</v>
      </c>
      <c r="O16" s="53">
        <v>167.5</v>
      </c>
      <c r="P16" s="54">
        <f t="shared" si="3"/>
        <v>64.42307692307692</v>
      </c>
      <c r="Q16" s="55">
        <f t="shared" si="4"/>
        <v>4</v>
      </c>
      <c r="R16" s="53">
        <v>164</v>
      </c>
      <c r="S16" s="54">
        <f t="shared" si="5"/>
        <v>63.07692307692307</v>
      </c>
      <c r="T16" s="55">
        <f t="shared" si="6"/>
        <v>10</v>
      </c>
      <c r="U16" s="55"/>
      <c r="V16" s="55"/>
      <c r="W16" s="53">
        <f t="shared" si="7"/>
        <v>495</v>
      </c>
      <c r="X16" s="56"/>
      <c r="Y16" s="86">
        <f t="shared" si="8"/>
        <v>63.462</v>
      </c>
      <c r="Z16" s="57" t="s">
        <v>36</v>
      </c>
    </row>
    <row r="17" spans="1:26" s="39" customFormat="1" ht="33" customHeight="1">
      <c r="A17" s="51">
        <f t="shared" si="0"/>
        <v>7</v>
      </c>
      <c r="B17" s="52"/>
      <c r="C17" s="87"/>
      <c r="D17" s="88" t="s">
        <v>325</v>
      </c>
      <c r="E17" s="3" t="s">
        <v>57</v>
      </c>
      <c r="F17" s="2" t="s">
        <v>36</v>
      </c>
      <c r="G17" s="100" t="s">
        <v>326</v>
      </c>
      <c r="H17" s="272" t="s">
        <v>37</v>
      </c>
      <c r="I17" s="255" t="s">
        <v>40</v>
      </c>
      <c r="J17" s="93" t="s">
        <v>40</v>
      </c>
      <c r="K17" s="168" t="s">
        <v>35</v>
      </c>
      <c r="L17" s="53">
        <v>161</v>
      </c>
      <c r="M17" s="54">
        <f t="shared" si="1"/>
        <v>61.92307692307692</v>
      </c>
      <c r="N17" s="55">
        <f t="shared" si="2"/>
        <v>7</v>
      </c>
      <c r="O17" s="53">
        <v>163.5</v>
      </c>
      <c r="P17" s="54">
        <f t="shared" si="3"/>
        <v>62.88461538461538</v>
      </c>
      <c r="Q17" s="55">
        <f t="shared" si="4"/>
        <v>6</v>
      </c>
      <c r="R17" s="53">
        <v>168.5</v>
      </c>
      <c r="S17" s="54">
        <f t="shared" si="5"/>
        <v>64.8076923076923</v>
      </c>
      <c r="T17" s="55">
        <f t="shared" si="6"/>
        <v>4</v>
      </c>
      <c r="U17" s="55"/>
      <c r="V17" s="55"/>
      <c r="W17" s="53">
        <f t="shared" si="7"/>
        <v>493</v>
      </c>
      <c r="X17" s="56"/>
      <c r="Y17" s="86">
        <f t="shared" si="8"/>
        <v>63.205</v>
      </c>
      <c r="Z17" s="57" t="s">
        <v>36</v>
      </c>
    </row>
    <row r="18" spans="1:26" s="39" customFormat="1" ht="33" customHeight="1">
      <c r="A18" s="51">
        <f t="shared" si="0"/>
        <v>8</v>
      </c>
      <c r="B18" s="52"/>
      <c r="C18" s="87"/>
      <c r="D18" s="282" t="s">
        <v>562</v>
      </c>
      <c r="E18" s="188"/>
      <c r="F18" s="283" t="s">
        <v>137</v>
      </c>
      <c r="G18" s="284" t="s">
        <v>340</v>
      </c>
      <c r="H18" s="285" t="s">
        <v>341</v>
      </c>
      <c r="I18" s="255" t="s">
        <v>54</v>
      </c>
      <c r="J18" s="286" t="s">
        <v>55</v>
      </c>
      <c r="K18" s="168" t="s">
        <v>56</v>
      </c>
      <c r="L18" s="53">
        <v>163</v>
      </c>
      <c r="M18" s="54">
        <f t="shared" si="1"/>
        <v>62.69230769230769</v>
      </c>
      <c r="N18" s="55">
        <f t="shared" si="2"/>
        <v>6</v>
      </c>
      <c r="O18" s="53">
        <v>160.5</v>
      </c>
      <c r="P18" s="54">
        <f t="shared" si="3"/>
        <v>61.730769230769226</v>
      </c>
      <c r="Q18" s="55">
        <f t="shared" si="4"/>
        <v>9</v>
      </c>
      <c r="R18" s="53">
        <v>168.5</v>
      </c>
      <c r="S18" s="54">
        <f t="shared" si="5"/>
        <v>64.8076923076923</v>
      </c>
      <c r="T18" s="55">
        <f t="shared" si="6"/>
        <v>4</v>
      </c>
      <c r="U18" s="55"/>
      <c r="V18" s="55"/>
      <c r="W18" s="53">
        <f t="shared" si="7"/>
        <v>492</v>
      </c>
      <c r="X18" s="56"/>
      <c r="Y18" s="86">
        <f t="shared" si="8"/>
        <v>63.077</v>
      </c>
      <c r="Z18" s="57" t="s">
        <v>36</v>
      </c>
    </row>
    <row r="19" spans="1:26" s="39" customFormat="1" ht="33" customHeight="1">
      <c r="A19" s="51">
        <f t="shared" si="0"/>
        <v>9</v>
      </c>
      <c r="B19" s="52"/>
      <c r="C19" s="87"/>
      <c r="D19" s="91" t="s">
        <v>317</v>
      </c>
      <c r="E19" s="3"/>
      <c r="F19" s="19" t="s">
        <v>43</v>
      </c>
      <c r="G19" s="89" t="s">
        <v>318</v>
      </c>
      <c r="H19" s="191" t="s">
        <v>319</v>
      </c>
      <c r="I19" s="255" t="s">
        <v>54</v>
      </c>
      <c r="J19" s="167" t="s">
        <v>55</v>
      </c>
      <c r="K19" s="168" t="s">
        <v>320</v>
      </c>
      <c r="L19" s="53">
        <v>160.5</v>
      </c>
      <c r="M19" s="54">
        <f t="shared" si="1"/>
        <v>61.730769230769226</v>
      </c>
      <c r="N19" s="55">
        <f t="shared" si="2"/>
        <v>8</v>
      </c>
      <c r="O19" s="53">
        <v>162</v>
      </c>
      <c r="P19" s="54">
        <f t="shared" si="3"/>
        <v>62.30769230769231</v>
      </c>
      <c r="Q19" s="55">
        <f t="shared" si="4"/>
        <v>7</v>
      </c>
      <c r="R19" s="53">
        <v>166.5</v>
      </c>
      <c r="S19" s="54">
        <f t="shared" si="5"/>
        <v>64.03846153846153</v>
      </c>
      <c r="T19" s="55">
        <f t="shared" si="6"/>
        <v>8</v>
      </c>
      <c r="U19" s="55"/>
      <c r="V19" s="55"/>
      <c r="W19" s="53">
        <f t="shared" si="7"/>
        <v>489</v>
      </c>
      <c r="X19" s="56"/>
      <c r="Y19" s="86">
        <f t="shared" si="8"/>
        <v>62.692</v>
      </c>
      <c r="Z19" s="57" t="s">
        <v>136</v>
      </c>
    </row>
    <row r="20" spans="1:26" s="39" customFormat="1" ht="33" customHeight="1">
      <c r="A20" s="51">
        <f t="shared" si="0"/>
        <v>10</v>
      </c>
      <c r="B20" s="52"/>
      <c r="C20" s="87"/>
      <c r="D20" s="88" t="s">
        <v>345</v>
      </c>
      <c r="E20" s="3"/>
      <c r="F20" s="2" t="s">
        <v>136</v>
      </c>
      <c r="G20" s="89" t="s">
        <v>322</v>
      </c>
      <c r="H20" s="97" t="s">
        <v>323</v>
      </c>
      <c r="I20" s="255" t="s">
        <v>54</v>
      </c>
      <c r="J20" s="167" t="s">
        <v>55</v>
      </c>
      <c r="K20" s="168" t="s">
        <v>56</v>
      </c>
      <c r="L20" s="53">
        <v>158.5</v>
      </c>
      <c r="M20" s="54">
        <f t="shared" si="1"/>
        <v>60.96153846153846</v>
      </c>
      <c r="N20" s="55">
        <f t="shared" si="2"/>
        <v>10</v>
      </c>
      <c r="O20" s="53">
        <v>161.5</v>
      </c>
      <c r="P20" s="54">
        <f t="shared" si="3"/>
        <v>62.11538461538461</v>
      </c>
      <c r="Q20" s="55">
        <f t="shared" si="4"/>
        <v>8</v>
      </c>
      <c r="R20" s="53">
        <v>166.5</v>
      </c>
      <c r="S20" s="54">
        <f t="shared" si="5"/>
        <v>64.03846153846153</v>
      </c>
      <c r="T20" s="55">
        <f t="shared" si="6"/>
        <v>8</v>
      </c>
      <c r="U20" s="55"/>
      <c r="V20" s="55"/>
      <c r="W20" s="53">
        <f t="shared" si="7"/>
        <v>486.5</v>
      </c>
      <c r="X20" s="56"/>
      <c r="Y20" s="86">
        <f t="shared" si="8"/>
        <v>62.372</v>
      </c>
      <c r="Z20" s="57" t="s">
        <v>136</v>
      </c>
    </row>
    <row r="21" spans="1:26" s="39" customFormat="1" ht="33" customHeight="1">
      <c r="A21" s="51">
        <f t="shared" si="0"/>
        <v>11</v>
      </c>
      <c r="B21" s="52"/>
      <c r="C21" s="87"/>
      <c r="D21" s="88" t="s">
        <v>332</v>
      </c>
      <c r="E21" s="3"/>
      <c r="F21" s="2" t="s">
        <v>36</v>
      </c>
      <c r="G21" s="89" t="s">
        <v>333</v>
      </c>
      <c r="H21" s="166" t="s">
        <v>334</v>
      </c>
      <c r="I21" s="255" t="s">
        <v>54</v>
      </c>
      <c r="J21" s="167" t="s">
        <v>55</v>
      </c>
      <c r="K21" s="168" t="s">
        <v>56</v>
      </c>
      <c r="L21" s="53">
        <v>153.5</v>
      </c>
      <c r="M21" s="54">
        <f t="shared" si="1"/>
        <v>59.03846153846153</v>
      </c>
      <c r="N21" s="55">
        <f t="shared" si="2"/>
        <v>11</v>
      </c>
      <c r="O21" s="53">
        <v>157.5</v>
      </c>
      <c r="P21" s="54">
        <f t="shared" si="3"/>
        <v>60.57692307692307</v>
      </c>
      <c r="Q21" s="55">
        <f t="shared" si="4"/>
        <v>11</v>
      </c>
      <c r="R21" s="53">
        <v>163</v>
      </c>
      <c r="S21" s="54">
        <f t="shared" si="5"/>
        <v>62.69230769230769</v>
      </c>
      <c r="T21" s="55">
        <f t="shared" si="6"/>
        <v>11</v>
      </c>
      <c r="U21" s="55"/>
      <c r="V21" s="55"/>
      <c r="W21" s="53">
        <f t="shared" si="7"/>
        <v>474</v>
      </c>
      <c r="X21" s="56"/>
      <c r="Y21" s="86">
        <f t="shared" si="8"/>
        <v>60.769</v>
      </c>
      <c r="Z21" s="57" t="s">
        <v>137</v>
      </c>
    </row>
    <row r="22" spans="1:26" s="39" customFormat="1" ht="33" customHeight="1">
      <c r="A22" s="51">
        <f t="shared" si="0"/>
        <v>12</v>
      </c>
      <c r="B22" s="52"/>
      <c r="C22" s="87"/>
      <c r="D22" s="88" t="s">
        <v>327</v>
      </c>
      <c r="E22" s="3" t="s">
        <v>556</v>
      </c>
      <c r="F22" s="2" t="s">
        <v>43</v>
      </c>
      <c r="G22" s="216" t="s">
        <v>328</v>
      </c>
      <c r="H22" s="252" t="s">
        <v>329</v>
      </c>
      <c r="I22" s="255" t="s">
        <v>330</v>
      </c>
      <c r="J22" s="93" t="s">
        <v>331</v>
      </c>
      <c r="K22" s="168" t="s">
        <v>223</v>
      </c>
      <c r="L22" s="53">
        <v>152.5</v>
      </c>
      <c r="M22" s="54">
        <f t="shared" si="1"/>
        <v>58.65384615384615</v>
      </c>
      <c r="N22" s="55">
        <f t="shared" si="2"/>
        <v>12</v>
      </c>
      <c r="O22" s="53">
        <v>151</v>
      </c>
      <c r="P22" s="54">
        <f t="shared" si="3"/>
        <v>58.07692307692307</v>
      </c>
      <c r="Q22" s="55">
        <f t="shared" si="4"/>
        <v>12</v>
      </c>
      <c r="R22" s="53">
        <v>156</v>
      </c>
      <c r="S22" s="54">
        <f t="shared" si="5"/>
        <v>60</v>
      </c>
      <c r="T22" s="55">
        <f t="shared" si="6"/>
        <v>12</v>
      </c>
      <c r="U22" s="55"/>
      <c r="V22" s="55"/>
      <c r="W22" s="53">
        <f t="shared" si="7"/>
        <v>459.5</v>
      </c>
      <c r="X22" s="56"/>
      <c r="Y22" s="86">
        <f t="shared" si="8"/>
        <v>58.91</v>
      </c>
      <c r="Z22" s="57" t="s">
        <v>385</v>
      </c>
    </row>
    <row r="23" spans="1:26" s="39" customFormat="1" ht="33" customHeight="1">
      <c r="A23" s="106"/>
      <c r="B23" s="59"/>
      <c r="C23" s="107"/>
      <c r="D23" s="136"/>
      <c r="E23" s="62"/>
      <c r="F23" s="121"/>
      <c r="G23" s="110"/>
      <c r="H23" s="137"/>
      <c r="I23" s="138"/>
      <c r="J23" s="138"/>
      <c r="K23" s="138"/>
      <c r="L23" s="113"/>
      <c r="M23" s="114"/>
      <c r="N23" s="115"/>
      <c r="O23" s="113"/>
      <c r="P23" s="114"/>
      <c r="Q23" s="115"/>
      <c r="R23" s="113"/>
      <c r="S23" s="114"/>
      <c r="T23" s="115"/>
      <c r="U23" s="115"/>
      <c r="V23" s="115"/>
      <c r="W23" s="113"/>
      <c r="X23" s="116"/>
      <c r="Y23" s="69"/>
      <c r="Z23" s="117"/>
    </row>
    <row r="24" spans="1:25" ht="30" customHeight="1">
      <c r="A24" s="1"/>
      <c r="B24" s="1"/>
      <c r="C24" s="1"/>
      <c r="D24" s="1" t="s">
        <v>14</v>
      </c>
      <c r="E24" s="1"/>
      <c r="F24" s="1"/>
      <c r="G24" s="1"/>
      <c r="H24" s="1"/>
      <c r="I24" s="1" t="s">
        <v>197</v>
      </c>
      <c r="J24" s="1"/>
      <c r="K24" s="72"/>
      <c r="L24" s="73"/>
      <c r="M24" s="72"/>
      <c r="N24" s="1"/>
      <c r="O24" s="74"/>
      <c r="P24" s="75"/>
      <c r="Q24" s="1"/>
      <c r="R24" s="74"/>
      <c r="S24" s="75"/>
      <c r="T24" s="1"/>
      <c r="U24" s="1"/>
      <c r="V24" s="1"/>
      <c r="W24" s="1"/>
      <c r="X24" s="1"/>
      <c r="Y24" s="75"/>
    </row>
    <row r="25" spans="1:25" ht="30" customHeight="1">
      <c r="A25" s="1"/>
      <c r="B25" s="1"/>
      <c r="C25" s="1"/>
      <c r="D25" s="1" t="s">
        <v>15</v>
      </c>
      <c r="E25" s="1"/>
      <c r="F25" s="1"/>
      <c r="G25" s="1"/>
      <c r="H25" s="1"/>
      <c r="I25" s="1" t="s">
        <v>198</v>
      </c>
      <c r="J25" s="1"/>
      <c r="K25" s="72"/>
      <c r="L25" s="73"/>
      <c r="M25" s="76"/>
      <c r="O25" s="74"/>
      <c r="P25" s="75"/>
      <c r="Q25" s="1"/>
      <c r="R25" s="74"/>
      <c r="S25" s="75"/>
      <c r="T25" s="1"/>
      <c r="U25" s="1"/>
      <c r="V25" s="1"/>
      <c r="W25" s="1"/>
      <c r="X25" s="1"/>
      <c r="Y25" s="75"/>
    </row>
    <row r="26" spans="11:13" ht="12.75">
      <c r="K26" s="72"/>
      <c r="L26" s="73"/>
      <c r="M26" s="72"/>
    </row>
    <row r="27" spans="11:13" ht="12.75">
      <c r="K27" s="72"/>
      <c r="L27" s="73"/>
      <c r="M27" s="72"/>
    </row>
  </sheetData>
  <sheetProtection/>
  <protectedRanges>
    <protectedRange sqref="K23" name="Диапазон1_3_1_1_3_11_1_1_3_1_3_1_1_1_1_3_3_1_1_1"/>
    <protectedRange sqref="K15" name="Диапазон1_3_1_1_3_11_1_1_3_1_3_1_1_1_1_2"/>
  </protectedRanges>
  <mergeCells count="25">
    <mergeCell ref="A7:Z7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view="pageBreakPreview" zoomScale="75" zoomScaleNormal="50" zoomScaleSheetLayoutView="75" zoomScalePageLayoutView="0" workbookViewId="0" topLeftCell="A5">
      <selection activeCell="D11" sqref="D11:K19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1.0039062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60" customHeight="1">
      <c r="A2" s="335" t="s">
        <v>577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62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1.25">
      <c r="A6" s="339" t="s">
        <v>50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566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3" s="38" customFormat="1" ht="12.75">
      <c r="A8" s="7" t="s">
        <v>168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7" t="s">
        <v>170</v>
      </c>
      <c r="W8" s="7"/>
    </row>
    <row r="9" spans="1:26" s="47" customFormat="1" ht="19.5" customHeight="1">
      <c r="A9" s="331" t="s">
        <v>32</v>
      </c>
      <c r="B9" s="332" t="s">
        <v>3</v>
      </c>
      <c r="C9" s="329" t="s">
        <v>4</v>
      </c>
      <c r="D9" s="333" t="s">
        <v>19</v>
      </c>
      <c r="E9" s="333" t="s">
        <v>6</v>
      </c>
      <c r="F9" s="331" t="s">
        <v>7</v>
      </c>
      <c r="G9" s="333" t="s">
        <v>20</v>
      </c>
      <c r="H9" s="333" t="s">
        <v>6</v>
      </c>
      <c r="I9" s="333" t="s">
        <v>9</v>
      </c>
      <c r="J9" s="46"/>
      <c r="K9" s="333" t="s">
        <v>11</v>
      </c>
      <c r="L9" s="326" t="s">
        <v>21</v>
      </c>
      <c r="M9" s="326"/>
      <c r="N9" s="326"/>
      <c r="O9" s="326" t="s">
        <v>22</v>
      </c>
      <c r="P9" s="326"/>
      <c r="Q9" s="326"/>
      <c r="R9" s="326" t="s">
        <v>23</v>
      </c>
      <c r="S9" s="326"/>
      <c r="T9" s="326"/>
      <c r="U9" s="327" t="s">
        <v>24</v>
      </c>
      <c r="V9" s="329" t="s">
        <v>25</v>
      </c>
      <c r="W9" s="331" t="s">
        <v>26</v>
      </c>
      <c r="X9" s="332" t="s">
        <v>27</v>
      </c>
      <c r="Y9" s="323" t="s">
        <v>28</v>
      </c>
      <c r="Z9" s="323" t="s">
        <v>29</v>
      </c>
    </row>
    <row r="10" spans="1:26" s="47" customFormat="1" ht="39.75" customHeight="1">
      <c r="A10" s="331"/>
      <c r="B10" s="332"/>
      <c r="C10" s="330"/>
      <c r="D10" s="333"/>
      <c r="E10" s="333"/>
      <c r="F10" s="331"/>
      <c r="G10" s="333"/>
      <c r="H10" s="333"/>
      <c r="I10" s="333"/>
      <c r="J10" s="46"/>
      <c r="K10" s="333"/>
      <c r="L10" s="48" t="s">
        <v>30</v>
      </c>
      <c r="M10" s="49" t="s">
        <v>31</v>
      </c>
      <c r="N10" s="50" t="s">
        <v>32</v>
      </c>
      <c r="O10" s="48" t="s">
        <v>30</v>
      </c>
      <c r="P10" s="49" t="s">
        <v>31</v>
      </c>
      <c r="Q10" s="50" t="s">
        <v>32</v>
      </c>
      <c r="R10" s="48" t="s">
        <v>30</v>
      </c>
      <c r="S10" s="49" t="s">
        <v>31</v>
      </c>
      <c r="T10" s="50" t="s">
        <v>32</v>
      </c>
      <c r="U10" s="328"/>
      <c r="V10" s="330"/>
      <c r="W10" s="331"/>
      <c r="X10" s="332"/>
      <c r="Y10" s="323"/>
      <c r="Z10" s="323"/>
    </row>
    <row r="11" spans="1:26" s="39" customFormat="1" ht="33" customHeight="1">
      <c r="A11" s="51">
        <f aca="true" t="shared" si="0" ref="A11:A19">RANK(Y11,Y$11:Y$19,0)</f>
        <v>1</v>
      </c>
      <c r="B11" s="52"/>
      <c r="C11" s="87"/>
      <c r="D11" s="98" t="s">
        <v>368</v>
      </c>
      <c r="E11" s="3" t="s">
        <v>61</v>
      </c>
      <c r="F11" s="261" t="s">
        <v>36</v>
      </c>
      <c r="G11" s="262" t="s">
        <v>369</v>
      </c>
      <c r="H11" s="252" t="s">
        <v>370</v>
      </c>
      <c r="I11" s="255" t="s">
        <v>371</v>
      </c>
      <c r="J11" s="263" t="s">
        <v>372</v>
      </c>
      <c r="K11" s="172" t="s">
        <v>49</v>
      </c>
      <c r="L11" s="53">
        <v>215.5</v>
      </c>
      <c r="M11" s="54">
        <f aca="true" t="shared" si="1" ref="M11:M19">L11/3</f>
        <v>71.83333333333333</v>
      </c>
      <c r="N11" s="55">
        <f aca="true" t="shared" si="2" ref="N11:N19">RANK(M11,M$11:M$19,0)</f>
        <v>1</v>
      </c>
      <c r="O11" s="53">
        <v>219</v>
      </c>
      <c r="P11" s="54">
        <f aca="true" t="shared" si="3" ref="P11:P19">O11/3</f>
        <v>73</v>
      </c>
      <c r="Q11" s="55">
        <f aca="true" t="shared" si="4" ref="Q11:Q19">RANK(P11,P$11:P$19,0)</f>
        <v>1</v>
      </c>
      <c r="R11" s="53">
        <v>222.5</v>
      </c>
      <c r="S11" s="54">
        <f aca="true" t="shared" si="5" ref="S11:S19">R11/3</f>
        <v>74.16666666666667</v>
      </c>
      <c r="T11" s="55">
        <f aca="true" t="shared" si="6" ref="T11:T19">RANK(S11,S$11:S$19,0)</f>
        <v>1</v>
      </c>
      <c r="U11" s="55"/>
      <c r="V11" s="55"/>
      <c r="W11" s="53">
        <f aca="true" t="shared" si="7" ref="W11:W19">L11+O11+R11</f>
        <v>657</v>
      </c>
      <c r="X11" s="56"/>
      <c r="Y11" s="86">
        <f aca="true" t="shared" si="8" ref="Y11:Y19">ROUND(SUM(M11,P11,S11)/3,3)-IF($U11=1,0.5,IF($U11=2,1.5,0))</f>
        <v>73</v>
      </c>
      <c r="Z11" s="57" t="s">
        <v>36</v>
      </c>
    </row>
    <row r="12" spans="1:26" s="39" customFormat="1" ht="33" customHeight="1">
      <c r="A12" s="51">
        <f t="shared" si="0"/>
        <v>2</v>
      </c>
      <c r="B12" s="52"/>
      <c r="C12" s="87"/>
      <c r="D12" s="98" t="s">
        <v>368</v>
      </c>
      <c r="E12" s="3" t="s">
        <v>61</v>
      </c>
      <c r="F12" s="261" t="s">
        <v>36</v>
      </c>
      <c r="G12" s="262" t="s">
        <v>377</v>
      </c>
      <c r="H12" s="252" t="s">
        <v>378</v>
      </c>
      <c r="I12" s="255" t="s">
        <v>47</v>
      </c>
      <c r="J12" s="263" t="s">
        <v>372</v>
      </c>
      <c r="K12" s="172" t="s">
        <v>49</v>
      </c>
      <c r="L12" s="53">
        <v>209</v>
      </c>
      <c r="M12" s="54">
        <f t="shared" si="1"/>
        <v>69.66666666666667</v>
      </c>
      <c r="N12" s="55">
        <f t="shared" si="2"/>
        <v>2</v>
      </c>
      <c r="O12" s="53">
        <v>208.5</v>
      </c>
      <c r="P12" s="54">
        <f t="shared" si="3"/>
        <v>69.5</v>
      </c>
      <c r="Q12" s="55">
        <f t="shared" si="4"/>
        <v>2</v>
      </c>
      <c r="R12" s="53">
        <v>202</v>
      </c>
      <c r="S12" s="54">
        <f t="shared" si="5"/>
        <v>67.33333333333333</v>
      </c>
      <c r="T12" s="55">
        <f t="shared" si="6"/>
        <v>2</v>
      </c>
      <c r="U12" s="55"/>
      <c r="V12" s="55"/>
      <c r="W12" s="53">
        <f t="shared" si="7"/>
        <v>619.5</v>
      </c>
      <c r="X12" s="56"/>
      <c r="Y12" s="86">
        <f t="shared" si="8"/>
        <v>68.833</v>
      </c>
      <c r="Z12" s="57" t="s">
        <v>36</v>
      </c>
    </row>
    <row r="13" spans="1:26" s="39" customFormat="1" ht="33" customHeight="1">
      <c r="A13" s="51">
        <f t="shared" si="0"/>
        <v>3</v>
      </c>
      <c r="B13" s="52"/>
      <c r="C13" s="87"/>
      <c r="D13" s="91" t="s">
        <v>209</v>
      </c>
      <c r="E13" s="3"/>
      <c r="F13" s="19" t="s">
        <v>36</v>
      </c>
      <c r="G13" s="89" t="s">
        <v>210</v>
      </c>
      <c r="H13" s="192" t="s">
        <v>59</v>
      </c>
      <c r="I13" s="255" t="s">
        <v>54</v>
      </c>
      <c r="J13" s="167" t="s">
        <v>55</v>
      </c>
      <c r="K13" s="172" t="s">
        <v>56</v>
      </c>
      <c r="L13" s="53">
        <v>195</v>
      </c>
      <c r="M13" s="54">
        <f t="shared" si="1"/>
        <v>65</v>
      </c>
      <c r="N13" s="55">
        <f t="shared" si="2"/>
        <v>3</v>
      </c>
      <c r="O13" s="53">
        <v>198.5</v>
      </c>
      <c r="P13" s="54">
        <f t="shared" si="3"/>
        <v>66.16666666666667</v>
      </c>
      <c r="Q13" s="55">
        <f t="shared" si="4"/>
        <v>3</v>
      </c>
      <c r="R13" s="53">
        <v>194.5</v>
      </c>
      <c r="S13" s="54">
        <f t="shared" si="5"/>
        <v>64.83333333333333</v>
      </c>
      <c r="T13" s="55">
        <f t="shared" si="6"/>
        <v>4</v>
      </c>
      <c r="U13" s="55"/>
      <c r="V13" s="55"/>
      <c r="W13" s="53">
        <f t="shared" si="7"/>
        <v>588</v>
      </c>
      <c r="X13" s="56"/>
      <c r="Y13" s="86">
        <f t="shared" si="8"/>
        <v>65.333</v>
      </c>
      <c r="Z13" s="57" t="s">
        <v>36</v>
      </c>
    </row>
    <row r="14" spans="1:26" s="39" customFormat="1" ht="33" customHeight="1">
      <c r="A14" s="51">
        <f t="shared" si="0"/>
        <v>4</v>
      </c>
      <c r="B14" s="52"/>
      <c r="C14" s="87"/>
      <c r="D14" s="91" t="s">
        <v>335</v>
      </c>
      <c r="E14" s="3"/>
      <c r="F14" s="254" t="s">
        <v>36</v>
      </c>
      <c r="G14" s="89" t="s">
        <v>336</v>
      </c>
      <c r="H14" s="92" t="s">
        <v>337</v>
      </c>
      <c r="I14" s="255" t="s">
        <v>54</v>
      </c>
      <c r="J14" s="167" t="s">
        <v>55</v>
      </c>
      <c r="K14" s="172" t="s">
        <v>56</v>
      </c>
      <c r="L14" s="53">
        <v>191</v>
      </c>
      <c r="M14" s="54">
        <f t="shared" si="1"/>
        <v>63.666666666666664</v>
      </c>
      <c r="N14" s="55">
        <f t="shared" si="2"/>
        <v>5</v>
      </c>
      <c r="O14" s="53">
        <v>198.5</v>
      </c>
      <c r="P14" s="54">
        <f t="shared" si="3"/>
        <v>66.16666666666667</v>
      </c>
      <c r="Q14" s="55">
        <f t="shared" si="4"/>
        <v>3</v>
      </c>
      <c r="R14" s="53">
        <v>191.5</v>
      </c>
      <c r="S14" s="54">
        <f t="shared" si="5"/>
        <v>63.833333333333336</v>
      </c>
      <c r="T14" s="55">
        <f t="shared" si="6"/>
        <v>5</v>
      </c>
      <c r="U14" s="55"/>
      <c r="V14" s="55"/>
      <c r="W14" s="53">
        <f t="shared" si="7"/>
        <v>581</v>
      </c>
      <c r="X14" s="56"/>
      <c r="Y14" s="86">
        <f t="shared" si="8"/>
        <v>64.556</v>
      </c>
      <c r="Z14" s="57" t="s">
        <v>36</v>
      </c>
    </row>
    <row r="15" spans="1:26" s="39" customFormat="1" ht="33" customHeight="1">
      <c r="A15" s="51">
        <f t="shared" si="0"/>
        <v>5</v>
      </c>
      <c r="B15" s="52"/>
      <c r="C15" s="87"/>
      <c r="D15" s="91" t="s">
        <v>51</v>
      </c>
      <c r="E15" s="3" t="s">
        <v>52</v>
      </c>
      <c r="F15" s="256">
        <v>3</v>
      </c>
      <c r="G15" s="89" t="s">
        <v>135</v>
      </c>
      <c r="H15" s="272" t="s">
        <v>58</v>
      </c>
      <c r="I15" s="255" t="s">
        <v>40</v>
      </c>
      <c r="J15" s="289" t="s">
        <v>40</v>
      </c>
      <c r="K15" s="172" t="s">
        <v>35</v>
      </c>
      <c r="L15" s="53">
        <v>191</v>
      </c>
      <c r="M15" s="54">
        <f t="shared" si="1"/>
        <v>63.666666666666664</v>
      </c>
      <c r="N15" s="55">
        <f t="shared" si="2"/>
        <v>5</v>
      </c>
      <c r="O15" s="53">
        <v>192</v>
      </c>
      <c r="P15" s="54">
        <f t="shared" si="3"/>
        <v>64</v>
      </c>
      <c r="Q15" s="55">
        <f t="shared" si="4"/>
        <v>7</v>
      </c>
      <c r="R15" s="53">
        <v>195</v>
      </c>
      <c r="S15" s="54">
        <f t="shared" si="5"/>
        <v>65</v>
      </c>
      <c r="T15" s="55">
        <f t="shared" si="6"/>
        <v>3</v>
      </c>
      <c r="U15" s="55"/>
      <c r="V15" s="55"/>
      <c r="W15" s="53">
        <f t="shared" si="7"/>
        <v>578</v>
      </c>
      <c r="X15" s="56"/>
      <c r="Y15" s="86">
        <f t="shared" si="8"/>
        <v>64.222</v>
      </c>
      <c r="Z15" s="57" t="s">
        <v>36</v>
      </c>
    </row>
    <row r="16" spans="1:26" s="39" customFormat="1" ht="33" customHeight="1">
      <c r="A16" s="51">
        <f t="shared" si="0"/>
        <v>6</v>
      </c>
      <c r="B16" s="52"/>
      <c r="C16" s="87"/>
      <c r="D16" s="88" t="s">
        <v>204</v>
      </c>
      <c r="E16" s="92"/>
      <c r="F16" s="209" t="s">
        <v>43</v>
      </c>
      <c r="G16" s="89" t="s">
        <v>205</v>
      </c>
      <c r="H16" s="94" t="s">
        <v>206</v>
      </c>
      <c r="I16" s="255" t="s">
        <v>54</v>
      </c>
      <c r="J16" s="167" t="s">
        <v>55</v>
      </c>
      <c r="K16" s="172" t="s">
        <v>56</v>
      </c>
      <c r="L16" s="53">
        <v>192</v>
      </c>
      <c r="M16" s="54">
        <f t="shared" si="1"/>
        <v>64</v>
      </c>
      <c r="N16" s="55">
        <f t="shared" si="2"/>
        <v>4</v>
      </c>
      <c r="O16" s="53">
        <v>184</v>
      </c>
      <c r="P16" s="54">
        <f t="shared" si="3"/>
        <v>61.333333333333336</v>
      </c>
      <c r="Q16" s="55">
        <f t="shared" si="4"/>
        <v>9</v>
      </c>
      <c r="R16" s="53">
        <v>191.5</v>
      </c>
      <c r="S16" s="54">
        <f t="shared" si="5"/>
        <v>63.833333333333336</v>
      </c>
      <c r="T16" s="55">
        <f t="shared" si="6"/>
        <v>5</v>
      </c>
      <c r="U16" s="55"/>
      <c r="V16" s="55"/>
      <c r="W16" s="53">
        <f t="shared" si="7"/>
        <v>567.5</v>
      </c>
      <c r="X16" s="56"/>
      <c r="Y16" s="86">
        <f t="shared" si="8"/>
        <v>63.056</v>
      </c>
      <c r="Z16" s="57" t="s">
        <v>36</v>
      </c>
    </row>
    <row r="17" spans="1:26" s="39" customFormat="1" ht="33" customHeight="1">
      <c r="A17" s="51">
        <f t="shared" si="0"/>
        <v>7</v>
      </c>
      <c r="B17" s="52"/>
      <c r="C17" s="87"/>
      <c r="D17" s="279" t="s">
        <v>332</v>
      </c>
      <c r="E17" s="188"/>
      <c r="F17" s="287" t="s">
        <v>36</v>
      </c>
      <c r="G17" s="190" t="s">
        <v>333</v>
      </c>
      <c r="H17" s="288" t="s">
        <v>334</v>
      </c>
      <c r="I17" s="255" t="s">
        <v>54</v>
      </c>
      <c r="J17" s="264" t="s">
        <v>55</v>
      </c>
      <c r="K17" s="172" t="s">
        <v>56</v>
      </c>
      <c r="L17" s="53">
        <v>182</v>
      </c>
      <c r="M17" s="54">
        <f t="shared" si="1"/>
        <v>60.666666666666664</v>
      </c>
      <c r="N17" s="55">
        <f t="shared" si="2"/>
        <v>7</v>
      </c>
      <c r="O17" s="53">
        <v>196.5</v>
      </c>
      <c r="P17" s="54">
        <f t="shared" si="3"/>
        <v>65.5</v>
      </c>
      <c r="Q17" s="55">
        <f t="shared" si="4"/>
        <v>5</v>
      </c>
      <c r="R17" s="53">
        <v>181</v>
      </c>
      <c r="S17" s="54">
        <f t="shared" si="5"/>
        <v>60.333333333333336</v>
      </c>
      <c r="T17" s="55">
        <f t="shared" si="6"/>
        <v>8</v>
      </c>
      <c r="U17" s="55"/>
      <c r="V17" s="55"/>
      <c r="W17" s="53">
        <f t="shared" si="7"/>
        <v>559.5</v>
      </c>
      <c r="X17" s="56"/>
      <c r="Y17" s="86">
        <f t="shared" si="8"/>
        <v>62.167</v>
      </c>
      <c r="Z17" s="57" t="s">
        <v>136</v>
      </c>
    </row>
    <row r="18" spans="1:26" s="39" customFormat="1" ht="33" customHeight="1">
      <c r="A18" s="51">
        <f t="shared" si="0"/>
        <v>8</v>
      </c>
      <c r="B18" s="52"/>
      <c r="C18" s="87"/>
      <c r="D18" s="88" t="s">
        <v>373</v>
      </c>
      <c r="E18" s="3"/>
      <c r="F18" s="2" t="s">
        <v>36</v>
      </c>
      <c r="G18" s="96" t="s">
        <v>374</v>
      </c>
      <c r="H18" s="166" t="s">
        <v>375</v>
      </c>
      <c r="I18" s="255" t="s">
        <v>561</v>
      </c>
      <c r="J18" s="171" t="s">
        <v>77</v>
      </c>
      <c r="K18" s="172" t="s">
        <v>376</v>
      </c>
      <c r="L18" s="53">
        <v>169.5</v>
      </c>
      <c r="M18" s="54">
        <f t="shared" si="1"/>
        <v>56.5</v>
      </c>
      <c r="N18" s="55">
        <f t="shared" si="2"/>
        <v>9</v>
      </c>
      <c r="O18" s="53">
        <v>193.5</v>
      </c>
      <c r="P18" s="54">
        <f t="shared" si="3"/>
        <v>64.5</v>
      </c>
      <c r="Q18" s="55">
        <f t="shared" si="4"/>
        <v>6</v>
      </c>
      <c r="R18" s="53">
        <v>187</v>
      </c>
      <c r="S18" s="54">
        <f t="shared" si="5"/>
        <v>62.333333333333336</v>
      </c>
      <c r="T18" s="55">
        <f t="shared" si="6"/>
        <v>7</v>
      </c>
      <c r="U18" s="55"/>
      <c r="V18" s="55"/>
      <c r="W18" s="53">
        <f t="shared" si="7"/>
        <v>550</v>
      </c>
      <c r="X18" s="56"/>
      <c r="Y18" s="86">
        <f t="shared" si="8"/>
        <v>61.111</v>
      </c>
      <c r="Z18" s="57" t="s">
        <v>136</v>
      </c>
    </row>
    <row r="19" spans="1:26" s="39" customFormat="1" ht="33" customHeight="1">
      <c r="A19" s="51">
        <f t="shared" si="0"/>
        <v>9</v>
      </c>
      <c r="B19" s="52"/>
      <c r="C19" s="87"/>
      <c r="D19" s="88" t="s">
        <v>311</v>
      </c>
      <c r="E19" s="3" t="s">
        <v>312</v>
      </c>
      <c r="F19" s="2" t="s">
        <v>36</v>
      </c>
      <c r="G19" s="89" t="s">
        <v>342</v>
      </c>
      <c r="H19" s="166" t="s">
        <v>343</v>
      </c>
      <c r="I19" s="255" t="s">
        <v>236</v>
      </c>
      <c r="J19" s="168" t="s">
        <v>236</v>
      </c>
      <c r="K19" s="172" t="s">
        <v>237</v>
      </c>
      <c r="L19" s="53">
        <v>182</v>
      </c>
      <c r="M19" s="54">
        <f t="shared" si="1"/>
        <v>60.666666666666664</v>
      </c>
      <c r="N19" s="55">
        <f t="shared" si="2"/>
        <v>7</v>
      </c>
      <c r="O19" s="53">
        <v>185.5</v>
      </c>
      <c r="P19" s="54">
        <f t="shared" si="3"/>
        <v>61.833333333333336</v>
      </c>
      <c r="Q19" s="55">
        <f t="shared" si="4"/>
        <v>8</v>
      </c>
      <c r="R19" s="53">
        <v>181</v>
      </c>
      <c r="S19" s="54">
        <f t="shared" si="5"/>
        <v>60.333333333333336</v>
      </c>
      <c r="T19" s="55">
        <f t="shared" si="6"/>
        <v>8</v>
      </c>
      <c r="U19" s="55"/>
      <c r="V19" s="55"/>
      <c r="W19" s="53">
        <f t="shared" si="7"/>
        <v>548.5</v>
      </c>
      <c r="X19" s="56"/>
      <c r="Y19" s="86">
        <f t="shared" si="8"/>
        <v>60.944</v>
      </c>
      <c r="Z19" s="57" t="s">
        <v>137</v>
      </c>
    </row>
    <row r="20" spans="1:26" s="39" customFormat="1" ht="33" customHeight="1">
      <c r="A20" s="106"/>
      <c r="B20" s="59"/>
      <c r="C20" s="107"/>
      <c r="D20" s="108"/>
      <c r="E20" s="62"/>
      <c r="F20" s="109"/>
      <c r="G20" s="110"/>
      <c r="H20" s="137"/>
      <c r="I20" s="138"/>
      <c r="J20" s="138"/>
      <c r="K20" s="138"/>
      <c r="L20" s="113"/>
      <c r="M20" s="114"/>
      <c r="N20" s="115"/>
      <c r="O20" s="113"/>
      <c r="P20" s="114"/>
      <c r="Q20" s="115"/>
      <c r="R20" s="113"/>
      <c r="S20" s="114"/>
      <c r="T20" s="115"/>
      <c r="U20" s="115"/>
      <c r="V20" s="115"/>
      <c r="W20" s="113"/>
      <c r="X20" s="116"/>
      <c r="Y20" s="69"/>
      <c r="Z20" s="117"/>
    </row>
    <row r="21" spans="1:25" ht="30" customHeight="1">
      <c r="A21" s="1"/>
      <c r="B21" s="1"/>
      <c r="C21" s="1"/>
      <c r="D21" s="1" t="s">
        <v>14</v>
      </c>
      <c r="E21" s="1"/>
      <c r="F21" s="1"/>
      <c r="G21" s="1"/>
      <c r="H21" s="1"/>
      <c r="I21" s="1" t="s">
        <v>197</v>
      </c>
      <c r="J21" s="1"/>
      <c r="K21" s="72"/>
      <c r="L21" s="73"/>
      <c r="M21" s="72"/>
      <c r="N21" s="1"/>
      <c r="O21" s="74"/>
      <c r="P21" s="75"/>
      <c r="Q21" s="1"/>
      <c r="R21" s="74"/>
      <c r="S21" s="75"/>
      <c r="T21" s="1"/>
      <c r="U21" s="1"/>
      <c r="V21" s="1"/>
      <c r="W21" s="1"/>
      <c r="X21" s="1"/>
      <c r="Y21" s="75"/>
    </row>
    <row r="22" spans="1:25" ht="30" customHeight="1">
      <c r="A22" s="1"/>
      <c r="B22" s="1"/>
      <c r="C22" s="1"/>
      <c r="D22" s="1" t="s">
        <v>15</v>
      </c>
      <c r="E22" s="1"/>
      <c r="F22" s="1"/>
      <c r="G22" s="1"/>
      <c r="H22" s="1"/>
      <c r="I22" s="1" t="s">
        <v>198</v>
      </c>
      <c r="J22" s="1"/>
      <c r="K22" s="72"/>
      <c r="L22" s="73"/>
      <c r="M22" s="76"/>
      <c r="O22" s="74"/>
      <c r="P22" s="75"/>
      <c r="Q22" s="1"/>
      <c r="R22" s="74"/>
      <c r="S22" s="75"/>
      <c r="T22" s="1"/>
      <c r="U22" s="1"/>
      <c r="V22" s="1"/>
      <c r="W22" s="1"/>
      <c r="X22" s="1"/>
      <c r="Y22" s="75"/>
    </row>
    <row r="23" spans="11:13" ht="12.75">
      <c r="K23" s="72"/>
      <c r="L23" s="73"/>
      <c r="M23" s="72"/>
    </row>
    <row r="24" spans="11:13" ht="12.75">
      <c r="K24" s="72"/>
      <c r="L24" s="73"/>
      <c r="M24" s="72"/>
    </row>
  </sheetData>
  <sheetProtection/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5" zoomScaleNormal="50" zoomScaleSheetLayoutView="75" zoomScalePageLayoutView="0" workbookViewId="0" topLeftCell="A2">
      <selection activeCell="D11" sqref="D11:K16"/>
    </sheetView>
  </sheetViews>
  <sheetFormatPr defaultColWidth="9.140625" defaultRowHeight="15"/>
  <cols>
    <col min="1" max="1" width="3.7109375" style="40" customWidth="1"/>
    <col min="2" max="2" width="4.7109375" style="40" hidden="1" customWidth="1"/>
    <col min="3" max="3" width="5.421875" style="40" hidden="1" customWidth="1"/>
    <col min="4" max="4" width="19.140625" style="40" customWidth="1"/>
    <col min="5" max="5" width="8.7109375" style="40" customWidth="1"/>
    <col min="6" max="6" width="4.8515625" style="40" customWidth="1"/>
    <col min="7" max="7" width="39.57421875" style="40" customWidth="1"/>
    <col min="8" max="8" width="8.7109375" style="40" customWidth="1"/>
    <col min="9" max="9" width="15.7109375" style="40" customWidth="1"/>
    <col min="10" max="10" width="12.7109375" style="40" hidden="1" customWidth="1"/>
    <col min="11" max="11" width="21.28125" style="40" customWidth="1"/>
    <col min="12" max="12" width="6.7109375" style="84" customWidth="1"/>
    <col min="13" max="13" width="9.8515625" style="85" customWidth="1"/>
    <col min="14" max="14" width="3.7109375" style="40" customWidth="1"/>
    <col min="15" max="15" width="6.8515625" style="84" customWidth="1"/>
    <col min="16" max="16" width="9.8515625" style="85" customWidth="1"/>
    <col min="17" max="17" width="3.7109375" style="40" customWidth="1"/>
    <col min="18" max="18" width="6.8515625" style="84" customWidth="1"/>
    <col min="19" max="19" width="9.57421875" style="85" customWidth="1"/>
    <col min="20" max="20" width="3.7109375" style="40" customWidth="1"/>
    <col min="21" max="22" width="4.8515625" style="40" customWidth="1"/>
    <col min="23" max="23" width="6.7109375" style="40" customWidth="1"/>
    <col min="24" max="24" width="6.7109375" style="40" hidden="1" customWidth="1"/>
    <col min="25" max="25" width="9.7109375" style="85" customWidth="1"/>
    <col min="26" max="16384" width="9.140625" style="40" customWidth="1"/>
  </cols>
  <sheetData>
    <row r="1" spans="1:25" s="82" customFormat="1" ht="7.5" customHeight="1" hidden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  <c r="M1" s="79"/>
      <c r="N1" s="80"/>
      <c r="O1" s="81"/>
      <c r="P1" s="79"/>
      <c r="Q1" s="80"/>
      <c r="R1" s="81"/>
      <c r="S1" s="79"/>
      <c r="T1" s="80"/>
      <c r="Y1" s="83"/>
    </row>
    <row r="2" spans="1:26" s="38" customFormat="1" ht="65.25" customHeight="1">
      <c r="A2" s="335" t="s">
        <v>577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</row>
    <row r="3" spans="1:26" s="38" customFormat="1" ht="15" customHeight="1">
      <c r="A3" s="336" t="s">
        <v>17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6" s="38" customFormat="1" ht="19.5" customHeight="1">
      <c r="A4" s="337" t="s">
        <v>18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s="38" customFormat="1" ht="26.25" customHeight="1">
      <c r="A5" s="324" t="s">
        <v>75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 s="39" customFormat="1" ht="11.25">
      <c r="A6" s="339" t="s">
        <v>64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</row>
    <row r="7" spans="1:26" ht="18.75" customHeight="1">
      <c r="A7" s="334" t="s">
        <v>603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</row>
    <row r="8" spans="1:23" s="38" customFormat="1" ht="12.75">
      <c r="A8" s="7" t="s">
        <v>168</v>
      </c>
      <c r="B8" s="42"/>
      <c r="C8" s="43"/>
      <c r="D8" s="43"/>
      <c r="E8" s="43"/>
      <c r="F8" s="43"/>
      <c r="G8" s="43"/>
      <c r="H8" s="43"/>
      <c r="I8" s="43"/>
      <c r="J8" s="43"/>
      <c r="K8" s="44"/>
      <c r="L8" s="45"/>
      <c r="V8" s="7" t="s">
        <v>170</v>
      </c>
      <c r="W8" s="7"/>
    </row>
    <row r="9" spans="1:26" s="47" customFormat="1" ht="19.5" customHeight="1">
      <c r="A9" s="331" t="s">
        <v>32</v>
      </c>
      <c r="B9" s="332" t="s">
        <v>3</v>
      </c>
      <c r="C9" s="329" t="s">
        <v>4</v>
      </c>
      <c r="D9" s="333" t="s">
        <v>19</v>
      </c>
      <c r="E9" s="333" t="s">
        <v>6</v>
      </c>
      <c r="F9" s="331" t="s">
        <v>7</v>
      </c>
      <c r="G9" s="333" t="s">
        <v>20</v>
      </c>
      <c r="H9" s="333" t="s">
        <v>6</v>
      </c>
      <c r="I9" s="333" t="s">
        <v>9</v>
      </c>
      <c r="J9" s="46"/>
      <c r="K9" s="333" t="s">
        <v>11</v>
      </c>
      <c r="L9" s="326" t="s">
        <v>21</v>
      </c>
      <c r="M9" s="326"/>
      <c r="N9" s="326"/>
      <c r="O9" s="326" t="s">
        <v>22</v>
      </c>
      <c r="P9" s="326"/>
      <c r="Q9" s="326"/>
      <c r="R9" s="326" t="s">
        <v>23</v>
      </c>
      <c r="S9" s="326"/>
      <c r="T9" s="326"/>
      <c r="U9" s="327" t="s">
        <v>24</v>
      </c>
      <c r="V9" s="329" t="s">
        <v>25</v>
      </c>
      <c r="W9" s="331" t="s">
        <v>26</v>
      </c>
      <c r="X9" s="332" t="s">
        <v>27</v>
      </c>
      <c r="Y9" s="323" t="s">
        <v>28</v>
      </c>
      <c r="Z9" s="323" t="s">
        <v>29</v>
      </c>
    </row>
    <row r="10" spans="1:26" s="47" customFormat="1" ht="39.75" customHeight="1">
      <c r="A10" s="331"/>
      <c r="B10" s="332"/>
      <c r="C10" s="330"/>
      <c r="D10" s="333"/>
      <c r="E10" s="333"/>
      <c r="F10" s="331"/>
      <c r="G10" s="333"/>
      <c r="H10" s="333"/>
      <c r="I10" s="333"/>
      <c r="J10" s="46"/>
      <c r="K10" s="333"/>
      <c r="L10" s="48" t="s">
        <v>30</v>
      </c>
      <c r="M10" s="49" t="s">
        <v>31</v>
      </c>
      <c r="N10" s="50" t="s">
        <v>32</v>
      </c>
      <c r="O10" s="48" t="s">
        <v>30</v>
      </c>
      <c r="P10" s="49" t="s">
        <v>31</v>
      </c>
      <c r="Q10" s="50" t="s">
        <v>32</v>
      </c>
      <c r="R10" s="48" t="s">
        <v>30</v>
      </c>
      <c r="S10" s="49" t="s">
        <v>31</v>
      </c>
      <c r="T10" s="50" t="s">
        <v>32</v>
      </c>
      <c r="U10" s="328"/>
      <c r="V10" s="330"/>
      <c r="W10" s="331"/>
      <c r="X10" s="332"/>
      <c r="Y10" s="323"/>
      <c r="Z10" s="323"/>
    </row>
    <row r="11" spans="1:26" s="39" customFormat="1" ht="33" customHeight="1">
      <c r="A11" s="51">
        <f aca="true" t="shared" si="0" ref="A11:A16">RANK(Y11,Y$11:Y$16,0)</f>
        <v>1</v>
      </c>
      <c r="B11" s="52"/>
      <c r="C11" s="87"/>
      <c r="D11" s="91" t="s">
        <v>69</v>
      </c>
      <c r="E11" s="3" t="s">
        <v>127</v>
      </c>
      <c r="F11" s="19" t="s">
        <v>33</v>
      </c>
      <c r="G11" s="89" t="s">
        <v>392</v>
      </c>
      <c r="H11" s="99" t="s">
        <v>70</v>
      </c>
      <c r="I11" s="167" t="s">
        <v>71</v>
      </c>
      <c r="J11" s="167" t="s">
        <v>72</v>
      </c>
      <c r="K11" s="168" t="s">
        <v>49</v>
      </c>
      <c r="L11" s="53">
        <v>249</v>
      </c>
      <c r="M11" s="54">
        <f aca="true" t="shared" si="1" ref="M11:M16">L11/3.7</f>
        <v>67.29729729729729</v>
      </c>
      <c r="N11" s="55">
        <f aca="true" t="shared" si="2" ref="N11:N16">RANK(M11,M$11:M$16,0)</f>
        <v>1</v>
      </c>
      <c r="O11" s="53">
        <v>239.5</v>
      </c>
      <c r="P11" s="54">
        <f aca="true" t="shared" si="3" ref="P11:P16">O11/3.7</f>
        <v>64.72972972972973</v>
      </c>
      <c r="Q11" s="55">
        <f aca="true" t="shared" si="4" ref="Q11:Q16">RANK(P11,P$11:P$16,0)</f>
        <v>2</v>
      </c>
      <c r="R11" s="53">
        <v>241</v>
      </c>
      <c r="S11" s="54">
        <f aca="true" t="shared" si="5" ref="S11:S16">R11/3.7</f>
        <v>65.13513513513513</v>
      </c>
      <c r="T11" s="55">
        <f aca="true" t="shared" si="6" ref="T11:T16">RANK(S11,S$11:S$16,0)</f>
        <v>3</v>
      </c>
      <c r="U11" s="55"/>
      <c r="V11" s="55"/>
      <c r="W11" s="53">
        <f aca="true" t="shared" si="7" ref="W11:W16">L11+O11+R11</f>
        <v>729.5</v>
      </c>
      <c r="X11" s="56"/>
      <c r="Y11" s="86">
        <f aca="true" t="shared" si="8" ref="Y11:Y16">ROUND(SUM(M11,P11,S11)/3,3)-IF($U11=1,0.5,IF($U11=2,1.5,0))</f>
        <v>65.721</v>
      </c>
      <c r="Z11" s="57">
        <v>1</v>
      </c>
    </row>
    <row r="12" spans="1:26" s="39" customFormat="1" ht="33" customHeight="1">
      <c r="A12" s="51">
        <f t="shared" si="0"/>
        <v>2</v>
      </c>
      <c r="B12" s="52"/>
      <c r="C12" s="87"/>
      <c r="D12" s="88" t="s">
        <v>338</v>
      </c>
      <c r="E12" s="3" t="s">
        <v>339</v>
      </c>
      <c r="F12" s="209" t="s">
        <v>43</v>
      </c>
      <c r="G12" s="89" t="s">
        <v>389</v>
      </c>
      <c r="H12" s="97" t="s">
        <v>390</v>
      </c>
      <c r="I12" s="93" t="s">
        <v>73</v>
      </c>
      <c r="J12" s="93" t="s">
        <v>73</v>
      </c>
      <c r="K12" s="168" t="s">
        <v>74</v>
      </c>
      <c r="L12" s="53">
        <v>239</v>
      </c>
      <c r="M12" s="54">
        <f t="shared" si="1"/>
        <v>64.5945945945946</v>
      </c>
      <c r="N12" s="55">
        <f t="shared" si="2"/>
        <v>3</v>
      </c>
      <c r="O12" s="53">
        <v>240</v>
      </c>
      <c r="P12" s="54">
        <f t="shared" si="3"/>
        <v>64.86486486486486</v>
      </c>
      <c r="Q12" s="55">
        <f t="shared" si="4"/>
        <v>1</v>
      </c>
      <c r="R12" s="53">
        <v>248</v>
      </c>
      <c r="S12" s="54">
        <f t="shared" si="5"/>
        <v>67.02702702702702</v>
      </c>
      <c r="T12" s="55">
        <f t="shared" si="6"/>
        <v>1</v>
      </c>
      <c r="U12" s="55"/>
      <c r="V12" s="55"/>
      <c r="W12" s="53">
        <f t="shared" si="7"/>
        <v>727</v>
      </c>
      <c r="X12" s="56"/>
      <c r="Y12" s="86">
        <f t="shared" si="8"/>
        <v>65.495</v>
      </c>
      <c r="Z12" s="57">
        <v>1</v>
      </c>
    </row>
    <row r="13" spans="1:26" s="39" customFormat="1" ht="33" customHeight="1">
      <c r="A13" s="51">
        <f t="shared" si="0"/>
        <v>3</v>
      </c>
      <c r="B13" s="52"/>
      <c r="C13" s="87"/>
      <c r="D13" s="88" t="s">
        <v>401</v>
      </c>
      <c r="E13" s="3"/>
      <c r="F13" s="63" t="s">
        <v>43</v>
      </c>
      <c r="G13" s="96" t="s">
        <v>402</v>
      </c>
      <c r="H13" s="169" t="s">
        <v>66</v>
      </c>
      <c r="I13" s="170" t="s">
        <v>67</v>
      </c>
      <c r="J13" s="171" t="s">
        <v>45</v>
      </c>
      <c r="K13" s="90" t="s">
        <v>400</v>
      </c>
      <c r="L13" s="53">
        <v>240.5</v>
      </c>
      <c r="M13" s="54">
        <f t="shared" si="1"/>
        <v>65</v>
      </c>
      <c r="N13" s="55">
        <f t="shared" si="2"/>
        <v>2</v>
      </c>
      <c r="O13" s="53">
        <v>234</v>
      </c>
      <c r="P13" s="54">
        <f t="shared" si="3"/>
        <v>63.24324324324324</v>
      </c>
      <c r="Q13" s="55">
        <f t="shared" si="4"/>
        <v>4</v>
      </c>
      <c r="R13" s="53">
        <v>241.5</v>
      </c>
      <c r="S13" s="54">
        <f t="shared" si="5"/>
        <v>65.27027027027027</v>
      </c>
      <c r="T13" s="55">
        <f t="shared" si="6"/>
        <v>2</v>
      </c>
      <c r="U13" s="55"/>
      <c r="V13" s="55"/>
      <c r="W13" s="53">
        <f t="shared" si="7"/>
        <v>716</v>
      </c>
      <c r="X13" s="56"/>
      <c r="Y13" s="86">
        <f t="shared" si="8"/>
        <v>64.505</v>
      </c>
      <c r="Z13" s="57">
        <v>1</v>
      </c>
    </row>
    <row r="14" spans="1:26" s="39" customFormat="1" ht="33" customHeight="1">
      <c r="A14" s="51">
        <f t="shared" si="0"/>
        <v>4</v>
      </c>
      <c r="B14" s="52"/>
      <c r="C14" s="87"/>
      <c r="D14" s="88" t="s">
        <v>393</v>
      </c>
      <c r="E14" s="3"/>
      <c r="F14" s="34" t="s">
        <v>43</v>
      </c>
      <c r="G14" s="89" t="s">
        <v>394</v>
      </c>
      <c r="H14" s="269" t="s">
        <v>395</v>
      </c>
      <c r="I14" s="270" t="s">
        <v>54</v>
      </c>
      <c r="J14" s="221" t="s">
        <v>90</v>
      </c>
      <c r="K14" s="186" t="s">
        <v>56</v>
      </c>
      <c r="L14" s="53">
        <v>237.5</v>
      </c>
      <c r="M14" s="54">
        <f t="shared" si="1"/>
        <v>64.1891891891892</v>
      </c>
      <c r="N14" s="55">
        <f t="shared" si="2"/>
        <v>4</v>
      </c>
      <c r="O14" s="53">
        <v>237</v>
      </c>
      <c r="P14" s="54">
        <f t="shared" si="3"/>
        <v>64.05405405405405</v>
      </c>
      <c r="Q14" s="55">
        <f t="shared" si="4"/>
        <v>3</v>
      </c>
      <c r="R14" s="53">
        <v>232</v>
      </c>
      <c r="S14" s="54">
        <f t="shared" si="5"/>
        <v>62.7027027027027</v>
      </c>
      <c r="T14" s="55">
        <f t="shared" si="6"/>
        <v>5</v>
      </c>
      <c r="U14" s="55"/>
      <c r="V14" s="55"/>
      <c r="W14" s="53">
        <f t="shared" si="7"/>
        <v>706.5</v>
      </c>
      <c r="X14" s="56"/>
      <c r="Y14" s="86">
        <f t="shared" si="8"/>
        <v>63.649</v>
      </c>
      <c r="Z14" s="57">
        <v>2</v>
      </c>
    </row>
    <row r="15" spans="1:26" s="39" customFormat="1" ht="33" customHeight="1">
      <c r="A15" s="51">
        <f t="shared" si="0"/>
        <v>5</v>
      </c>
      <c r="B15" s="52"/>
      <c r="C15" s="87"/>
      <c r="D15" s="88" t="s">
        <v>386</v>
      </c>
      <c r="E15" s="3"/>
      <c r="F15" s="5" t="s">
        <v>43</v>
      </c>
      <c r="G15" s="89" t="s">
        <v>387</v>
      </c>
      <c r="H15" s="192" t="s">
        <v>388</v>
      </c>
      <c r="I15" s="168" t="s">
        <v>54</v>
      </c>
      <c r="J15" s="167" t="s">
        <v>55</v>
      </c>
      <c r="K15" s="168" t="s">
        <v>56</v>
      </c>
      <c r="L15" s="53">
        <v>232</v>
      </c>
      <c r="M15" s="54">
        <f t="shared" si="1"/>
        <v>62.7027027027027</v>
      </c>
      <c r="N15" s="55">
        <f t="shared" si="2"/>
        <v>6</v>
      </c>
      <c r="O15" s="53">
        <v>225</v>
      </c>
      <c r="P15" s="54">
        <f t="shared" si="3"/>
        <v>60.81081081081081</v>
      </c>
      <c r="Q15" s="55">
        <f t="shared" si="4"/>
        <v>6</v>
      </c>
      <c r="R15" s="53">
        <v>228</v>
      </c>
      <c r="S15" s="54">
        <f t="shared" si="5"/>
        <v>61.62162162162162</v>
      </c>
      <c r="T15" s="55">
        <f t="shared" si="6"/>
        <v>6</v>
      </c>
      <c r="U15" s="55"/>
      <c r="V15" s="55"/>
      <c r="W15" s="53">
        <f t="shared" si="7"/>
        <v>685</v>
      </c>
      <c r="X15" s="56"/>
      <c r="Y15" s="86">
        <f t="shared" si="8"/>
        <v>61.712</v>
      </c>
      <c r="Z15" s="57">
        <v>3</v>
      </c>
    </row>
    <row r="16" spans="1:26" s="39" customFormat="1" ht="33" customHeight="1">
      <c r="A16" s="51">
        <f t="shared" si="0"/>
        <v>6</v>
      </c>
      <c r="B16" s="52"/>
      <c r="C16" s="87"/>
      <c r="D16" s="91" t="s">
        <v>396</v>
      </c>
      <c r="E16" s="3"/>
      <c r="F16" s="19" t="s">
        <v>43</v>
      </c>
      <c r="G16" s="89" t="s">
        <v>397</v>
      </c>
      <c r="H16" s="191" t="s">
        <v>398</v>
      </c>
      <c r="I16" s="93" t="s">
        <v>399</v>
      </c>
      <c r="J16" s="93" t="s">
        <v>45</v>
      </c>
      <c r="K16" s="218" t="s">
        <v>400</v>
      </c>
      <c r="L16" s="53">
        <v>236</v>
      </c>
      <c r="M16" s="54">
        <f t="shared" si="1"/>
        <v>63.78378378378378</v>
      </c>
      <c r="N16" s="55">
        <f t="shared" si="2"/>
        <v>5</v>
      </c>
      <c r="O16" s="53">
        <v>226.5</v>
      </c>
      <c r="P16" s="54">
        <f t="shared" si="3"/>
        <v>61.21621621621621</v>
      </c>
      <c r="Q16" s="55">
        <f t="shared" si="4"/>
        <v>5</v>
      </c>
      <c r="R16" s="53">
        <v>236.5</v>
      </c>
      <c r="S16" s="54">
        <f t="shared" si="5"/>
        <v>63.91891891891892</v>
      </c>
      <c r="T16" s="55">
        <f t="shared" si="6"/>
        <v>4</v>
      </c>
      <c r="U16" s="55">
        <v>2</v>
      </c>
      <c r="V16" s="55"/>
      <c r="W16" s="53">
        <f t="shared" si="7"/>
        <v>699</v>
      </c>
      <c r="X16" s="56"/>
      <c r="Y16" s="86">
        <f t="shared" si="8"/>
        <v>61.473</v>
      </c>
      <c r="Z16" s="57">
        <v>3</v>
      </c>
    </row>
    <row r="17" spans="1:26" s="39" customFormat="1" ht="33" customHeight="1">
      <c r="A17" s="106"/>
      <c r="B17" s="59"/>
      <c r="C17" s="107"/>
      <c r="D17" s="141"/>
      <c r="E17" s="142"/>
      <c r="F17" s="143"/>
      <c r="G17" s="144"/>
      <c r="H17" s="137"/>
      <c r="I17" s="138"/>
      <c r="J17" s="138"/>
      <c r="K17" s="138"/>
      <c r="L17" s="113"/>
      <c r="M17" s="114"/>
      <c r="N17" s="115"/>
      <c r="O17" s="113"/>
      <c r="P17" s="114"/>
      <c r="Q17" s="115"/>
      <c r="R17" s="113"/>
      <c r="S17" s="114"/>
      <c r="T17" s="115"/>
      <c r="U17" s="115"/>
      <c r="V17" s="115"/>
      <c r="W17" s="113"/>
      <c r="X17" s="116"/>
      <c r="Y17" s="69"/>
      <c r="Z17" s="117"/>
    </row>
    <row r="18" spans="1:25" ht="30" customHeight="1">
      <c r="A18" s="1"/>
      <c r="B18" s="1"/>
      <c r="C18" s="1"/>
      <c r="D18" s="1" t="s">
        <v>14</v>
      </c>
      <c r="E18" s="1"/>
      <c r="F18" s="1"/>
      <c r="G18" s="1"/>
      <c r="H18" s="1"/>
      <c r="I18" s="1" t="s">
        <v>197</v>
      </c>
      <c r="J18" s="1"/>
      <c r="K18" s="72"/>
      <c r="L18" s="73"/>
      <c r="M18" s="72"/>
      <c r="N18" s="1"/>
      <c r="O18" s="74"/>
      <c r="P18" s="75"/>
      <c r="Q18" s="1"/>
      <c r="R18" s="74"/>
      <c r="S18" s="75"/>
      <c r="T18" s="1"/>
      <c r="U18" s="1"/>
      <c r="V18" s="1"/>
      <c r="W18" s="1"/>
      <c r="X18" s="1"/>
      <c r="Y18" s="75"/>
    </row>
    <row r="19" spans="1:25" ht="30" customHeight="1">
      <c r="A19" s="1"/>
      <c r="B19" s="1"/>
      <c r="C19" s="1"/>
      <c r="D19" s="1" t="s">
        <v>15</v>
      </c>
      <c r="E19" s="1"/>
      <c r="F19" s="1"/>
      <c r="G19" s="1"/>
      <c r="H19" s="1"/>
      <c r="I19" s="1" t="s">
        <v>198</v>
      </c>
      <c r="J19" s="1"/>
      <c r="K19" s="72"/>
      <c r="L19" s="73"/>
      <c r="M19" s="76"/>
      <c r="O19" s="74"/>
      <c r="P19" s="75"/>
      <c r="Q19" s="1"/>
      <c r="R19" s="74"/>
      <c r="S19" s="75"/>
      <c r="T19" s="1"/>
      <c r="U19" s="1"/>
      <c r="V19" s="1"/>
      <c r="W19" s="1"/>
      <c r="X19" s="1"/>
      <c r="Y19" s="75"/>
    </row>
    <row r="20" spans="11:13" ht="12.75">
      <c r="K20" s="72"/>
      <c r="L20" s="73"/>
      <c r="M20" s="72"/>
    </row>
    <row r="21" spans="11:13" ht="12.75">
      <c r="K21" s="72"/>
      <c r="L21" s="73"/>
      <c r="M21" s="72"/>
    </row>
  </sheetData>
  <sheetProtection/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7:Z7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Анна</cp:lastModifiedBy>
  <cp:lastPrinted>2017-07-30T14:51:23Z</cp:lastPrinted>
  <dcterms:created xsi:type="dcterms:W3CDTF">2017-04-06T18:59:51Z</dcterms:created>
  <dcterms:modified xsi:type="dcterms:W3CDTF">2017-07-31T05:21:55Z</dcterms:modified>
  <cp:category/>
  <cp:version/>
  <cp:contentType/>
  <cp:contentStatus/>
</cp:coreProperties>
</file>