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30" windowHeight="4155" tabRatio="896" activeTab="16"/>
  </bookViews>
  <sheets>
    <sheet name="МЛ клубн" sheetId="70" r:id="rId1"/>
    <sheet name="МЛ рег" sheetId="199" r:id="rId2"/>
    <sheet name="МЛ5" sheetId="163" r:id="rId3"/>
    <sheet name="1.2 пони" sheetId="197" r:id="rId4"/>
    <sheet name="1.2 д" sheetId="201" r:id="rId5"/>
    <sheet name="ППДА П" sheetId="200" r:id="rId6"/>
    <sheet name="ППДА Д " sheetId="196" r:id="rId7"/>
    <sheet name="ППДА МЛ " sheetId="198" r:id="rId8"/>
    <sheet name="ППДА" sheetId="191" r:id="rId9"/>
    <sheet name=" КПд д" sheetId="156" r:id="rId10"/>
    <sheet name="КПд ок" sheetId="202" r:id="rId11"/>
    <sheet name="КПпони" sheetId="190" r:id="rId12"/>
    <sheet name="ППюн ОК" sheetId="145" r:id="rId13"/>
    <sheet name="ППюн дж" sheetId="184" r:id="rId14"/>
    <sheet name="МП" sheetId="164" r:id="rId15"/>
    <sheet name="Выбор" sheetId="203" r:id="rId16"/>
    <sheet name="Судейская" sheetId="142" r:id="rId17"/>
  </sheets>
  <definedNames>
    <definedName name="_xlnm._FilterDatabase" localSheetId="0" hidden="1">'МЛ клубн'!$A$6:$L$14</definedName>
    <definedName name="_xlnm._FilterDatabase" localSheetId="1" hidden="1">'МЛ рег'!$A$6:$L$19</definedName>
    <definedName name="_xlnm.Print_Titles" localSheetId="9">' КПд д'!$9:$11</definedName>
    <definedName name="_xlnm.Print_Titles" localSheetId="4">'1.2 д'!$9:$10</definedName>
    <definedName name="_xlnm.Print_Titles" localSheetId="3">'1.2 пони'!$10:$11</definedName>
    <definedName name="_xlnm.Print_Titles" localSheetId="15">Выбор!$9:$10</definedName>
    <definedName name="_xlnm.Print_Titles" localSheetId="10">'КПд ок'!$9:$11</definedName>
    <definedName name="_xlnm.Print_Titles" localSheetId="11">КПпони!$10:$11</definedName>
    <definedName name="_xlnm.Print_Titles" localSheetId="14">МП!$9:$10</definedName>
    <definedName name="_xlnm.Print_Titles" localSheetId="8">ППДА!$8:$10</definedName>
    <definedName name="_xlnm.Print_Titles" localSheetId="6">'ППДА Д '!$9:$11</definedName>
    <definedName name="_xlnm.Print_Titles" localSheetId="7">'ППДА МЛ '!$9:$11</definedName>
    <definedName name="_xlnm.Print_Titles" localSheetId="5">'ППДА П'!$10:$12</definedName>
    <definedName name="_xlnm.Print_Titles" localSheetId="13">'ППюн дж'!$9:$10</definedName>
    <definedName name="_xlnm.Print_Titles" localSheetId="12">'ППюн ОК'!$9:$10</definedName>
    <definedName name="_xlnm.Print_Area" localSheetId="9">' КПд д'!$A$1:$AA$17</definedName>
    <definedName name="_xlnm.Print_Area" localSheetId="4">'1.2 д'!$A$1:$Z$15</definedName>
    <definedName name="_xlnm.Print_Area" localSheetId="3">'1.2 пони'!$A$1:$Z$18</definedName>
    <definedName name="_xlnm.Print_Area" localSheetId="15">Выбор!$A$1:$Z$15</definedName>
    <definedName name="_xlnm.Print_Area" localSheetId="10">'КПд ок'!$A$1:$AA$18</definedName>
    <definedName name="_xlnm.Print_Area" localSheetId="11">КПпони!$A$1:$Z$17</definedName>
    <definedName name="_xlnm.Print_Area" localSheetId="0">'МЛ клубн'!$A$1:$L$26</definedName>
    <definedName name="_xlnm.Print_Area" localSheetId="1">'МЛ рег'!$A$1:$L$23</definedName>
    <definedName name="_xlnm.Print_Area" localSheetId="2">МЛ5!$A$1:$T$14</definedName>
    <definedName name="_xlnm.Print_Area" localSheetId="14">МП!$A$1:$Z$15</definedName>
    <definedName name="_xlnm.Print_Area" localSheetId="8">ППДА!$A$1:$AA$22</definedName>
    <definedName name="_xlnm.Print_Area" localSheetId="6">'ППДА Д '!$A$1:$AA$17</definedName>
    <definedName name="_xlnm.Print_Area" localSheetId="7">'ППДА МЛ '!$A$1:$AB$17</definedName>
    <definedName name="_xlnm.Print_Area" localSheetId="5">'ППДА П'!$A$1:$AA$19</definedName>
    <definedName name="_xlnm.Print_Area" localSheetId="13">'ППюн дж'!$A$1:$Z$18</definedName>
    <definedName name="_xlnm.Print_Area" localSheetId="12">'ППюн ОК'!$A$1:$Z$16</definedName>
    <definedName name="_xlnm.Print_Area" localSheetId="16">Судейская!$A$1:$E$39</definedName>
  </definedNames>
  <calcPr calcId="125725"/>
</workbook>
</file>

<file path=xl/calcChain.xml><?xml version="1.0" encoding="utf-8"?>
<calcChain xmlns="http://schemas.openxmlformats.org/spreadsheetml/2006/main">
  <c r="S11" i="203"/>
  <c r="P11"/>
  <c r="M11"/>
  <c r="W11"/>
  <c r="S14" i="202"/>
  <c r="M13" i="184"/>
  <c r="P13"/>
  <c r="S13"/>
  <c r="W13"/>
  <c r="M12"/>
  <c r="P12"/>
  <c r="S12"/>
  <c r="Y12" s="1"/>
  <c r="W12"/>
  <c r="M11"/>
  <c r="P11"/>
  <c r="S11"/>
  <c r="W11"/>
  <c r="S13" i="156"/>
  <c r="T13" s="1"/>
  <c r="X14" i="202"/>
  <c r="T14"/>
  <c r="M14"/>
  <c r="Z14" s="1"/>
  <c r="X13"/>
  <c r="T13"/>
  <c r="U13" s="1"/>
  <c r="S13"/>
  <c r="M13"/>
  <c r="U13" i="191"/>
  <c r="U12"/>
  <c r="N13"/>
  <c r="N12"/>
  <c r="M12"/>
  <c r="M13"/>
  <c r="M17"/>
  <c r="M18"/>
  <c r="M15"/>
  <c r="M16"/>
  <c r="S12" i="156"/>
  <c r="S12" i="197"/>
  <c r="S14"/>
  <c r="S13"/>
  <c r="P12"/>
  <c r="P14"/>
  <c r="M12"/>
  <c r="M14"/>
  <c r="M13"/>
  <c r="P13"/>
  <c r="M11" i="201"/>
  <c r="P11"/>
  <c r="Q11" s="1"/>
  <c r="S11"/>
  <c r="M13" i="190"/>
  <c r="P13"/>
  <c r="S13"/>
  <c r="W13"/>
  <c r="S14" i="200"/>
  <c r="X14" s="1"/>
  <c r="M14"/>
  <c r="S15"/>
  <c r="X15" s="1"/>
  <c r="M15"/>
  <c r="S13"/>
  <c r="T13" s="1"/>
  <c r="M13"/>
  <c r="N13" s="1"/>
  <c r="X13" i="156"/>
  <c r="M13"/>
  <c r="S15" i="191"/>
  <c r="T15" s="1"/>
  <c r="T13" i="198"/>
  <c r="U13" s="1"/>
  <c r="M13"/>
  <c r="T12"/>
  <c r="Y12" s="1"/>
  <c r="M12"/>
  <c r="S13" i="196"/>
  <c r="T13" s="1"/>
  <c r="M13"/>
  <c r="S12"/>
  <c r="T12" s="1"/>
  <c r="M12"/>
  <c r="S18" i="191"/>
  <c r="X18" s="1"/>
  <c r="S16"/>
  <c r="X16" s="1"/>
  <c r="S12"/>
  <c r="X12" s="1"/>
  <c r="S17"/>
  <c r="X17" s="1"/>
  <c r="S13"/>
  <c r="X13" s="1"/>
  <c r="Y11" i="184" l="1"/>
  <c r="Y11" i="203"/>
  <c r="Y13" i="184"/>
  <c r="Y13" i="190"/>
  <c r="U14" i="202"/>
  <c r="N14"/>
  <c r="N13"/>
  <c r="Z13"/>
  <c r="N15" i="191"/>
  <c r="N16"/>
  <c r="N18"/>
  <c r="N17"/>
  <c r="N13" i="196"/>
  <c r="U12" i="198"/>
  <c r="T12" i="197"/>
  <c r="T11" i="201"/>
  <c r="Y11"/>
  <c r="N11"/>
  <c r="Q12" i="197"/>
  <c r="X13" i="200"/>
  <c r="X13" i="196"/>
  <c r="N12" i="197"/>
  <c r="N15" i="200"/>
  <c r="T14"/>
  <c r="X12" i="196"/>
  <c r="N14" i="197"/>
  <c r="N14" i="200"/>
  <c r="Z13"/>
  <c r="T15"/>
  <c r="Z12" i="196"/>
  <c r="AA12" i="198"/>
  <c r="Y13"/>
  <c r="Y12" i="197"/>
  <c r="Y14"/>
  <c r="T14"/>
  <c r="N13"/>
  <c r="Q14"/>
  <c r="T13"/>
  <c r="Y13"/>
  <c r="Z13" i="156"/>
  <c r="X15" i="191"/>
  <c r="V13" i="198"/>
  <c r="AA13"/>
  <c r="N13"/>
  <c r="N12"/>
  <c r="Q13" i="197"/>
  <c r="Z13" i="196"/>
  <c r="N12"/>
  <c r="T18" i="191"/>
  <c r="T16"/>
  <c r="T12"/>
  <c r="T17"/>
  <c r="U14" i="200" l="1"/>
  <c r="U18" i="191"/>
  <c r="U17"/>
  <c r="U15"/>
  <c r="U16"/>
  <c r="U13" i="200"/>
  <c r="Z14"/>
  <c r="U15"/>
  <c r="Z15"/>
  <c r="V12" i="198"/>
  <c r="Z12" i="191"/>
  <c r="Z17"/>
  <c r="Z15"/>
  <c r="Z16"/>
  <c r="Z18"/>
  <c r="U13" i="196"/>
  <c r="U12"/>
  <c r="T13" i="191" l="1"/>
  <c r="M12" i="156"/>
  <c r="T12"/>
  <c r="X12"/>
  <c r="S12" i="190"/>
  <c r="P12"/>
  <c r="M12"/>
  <c r="S11" i="164"/>
  <c r="W12" i="190"/>
  <c r="N12" l="1"/>
  <c r="N13"/>
  <c r="Q12"/>
  <c r="Q13"/>
  <c r="T12"/>
  <c r="T13"/>
  <c r="N12" i="156"/>
  <c r="N13"/>
  <c r="U13"/>
  <c r="U12"/>
  <c r="Z13" i="191"/>
  <c r="Z12" i="156"/>
  <c r="Y12" i="190"/>
  <c r="W14" i="184"/>
  <c r="S14"/>
  <c r="P14"/>
  <c r="M14"/>
  <c r="M11" i="164"/>
  <c r="P11"/>
  <c r="W11"/>
  <c r="M12" i="145"/>
  <c r="P12"/>
  <c r="S12"/>
  <c r="W12"/>
  <c r="R10" i="163"/>
  <c r="T10" s="1"/>
  <c r="Y11" i="164" l="1"/>
  <c r="Y14" i="184"/>
  <c r="Y12" i="145"/>
  <c r="A11" i="164" l="1"/>
</calcChain>
</file>

<file path=xl/sharedStrings.xml><?xml version="1.0" encoding="utf-8"?>
<sst xmlns="http://schemas.openxmlformats.org/spreadsheetml/2006/main" count="1204" uniqueCount="269">
  <si>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</si>
  <si>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</si>
  <si>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</si>
  <si>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</si>
  <si>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</si>
  <si>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</si>
  <si>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</si>
  <si>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</si>
  <si>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</si>
  <si>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</si>
  <si>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</si>
  <si>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</si>
  <si>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</si>
  <si>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</si>
  <si>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</si>
  <si>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</si>
  <si>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</si>
  <si>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</si>
  <si>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</si>
  <si>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</si>
  <si>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</si>
  <si>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</si>
  <si>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</si>
  <si>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</si>
  <si>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</si>
  <si>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</si>
  <si>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</si>
  <si>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</si>
  <si>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</si>
  <si>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</si>
  <si>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</si>
  <si>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</si>
  <si>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</si>
  <si>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</si>
  <si>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</si>
  <si>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</si>
  <si>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</si>
  <si>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</si>
  <si>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</si>
  <si>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</si>
  <si>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</si>
  <si>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</si>
  <si>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</si>
  <si>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</si>
  <si>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</si>
  <si>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</si>
  <si>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</si>
  <si>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</si>
  <si>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</si>
  <si>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</si>
  <si>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</si>
  <si>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</si>
  <si>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</si>
  <si>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Командный приз. Дети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</si>
  <si>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</si>
  <si>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</si>
  <si>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</si>
  <si>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</si>
  <si>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</si>
  <si>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</si>
  <si>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</si>
  <si>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</si>
  <si>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</si>
  <si>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Предварительный приз А. Дети</t>
  </si>
  <si>
    <t>самостоятельно</t>
  </si>
  <si>
    <t xml:space="preserve">Тест FEI 2009г. (ред. 2016г.) «Предварительная езда для 5-летних лошадей.» </t>
  </si>
  <si>
    <t xml:space="preserve">Предварительный приз. Юноши </t>
  </si>
  <si>
    <t>-</t>
  </si>
  <si>
    <t>Мирецкая И.</t>
  </si>
  <si>
    <t>Предварительный приз. Юноши с Джокером</t>
  </si>
  <si>
    <t>КСК "Конная лахта" / Санкт-Петербург</t>
  </si>
  <si>
    <r>
      <t>ЛАРА КРОФТ-</t>
    </r>
    <r>
      <rPr>
        <sz val="8"/>
        <rFont val="Verdana"/>
        <family val="2"/>
        <charset val="204"/>
      </rPr>
      <t>13, коб., вор., уэльск. пони, Йсселвиедтс Каспаров , Ленинградская обл.</t>
    </r>
  </si>
  <si>
    <t>020562</t>
  </si>
  <si>
    <r>
      <t>СПОРТИШ ДРАЙВ ФОН БАСС</t>
    </r>
    <r>
      <rPr>
        <sz val="8"/>
        <rFont val="Verdana"/>
        <family val="2"/>
        <charset val="204"/>
      </rPr>
      <t>-14 (127), жер., сер.,  уэльс. пони, Спортиш Сплендор, Московская область</t>
    </r>
  </si>
  <si>
    <t>018603</t>
  </si>
  <si>
    <t>Громова О.</t>
  </si>
  <si>
    <t>023263</t>
  </si>
  <si>
    <t>Портнова М.Б.</t>
  </si>
  <si>
    <t>М</t>
  </si>
  <si>
    <t>Е</t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</si>
  <si>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</si>
  <si>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</si>
  <si>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t>Командный приз. Всадники на пони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</si>
  <si>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</si>
  <si>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</si>
  <si>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t>Федорова Ю.В.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</si>
  <si>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</si>
  <si>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</si>
  <si>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r>
      <t xml:space="preserve">ДИ ГУГЛ-17, </t>
    </r>
    <r>
      <rPr>
        <sz val="8"/>
        <rFont val="Verdana"/>
        <family val="2"/>
        <charset val="204"/>
      </rPr>
      <t>жер, вор, фриз, J Gollaf</t>
    </r>
  </si>
  <si>
    <t>Епишин В.</t>
  </si>
  <si>
    <t>Судья-стюард</t>
  </si>
  <si>
    <t>Степанова И.И.</t>
  </si>
  <si>
    <t>Секретарь</t>
  </si>
  <si>
    <t>Епишина М.</t>
  </si>
  <si>
    <t>КСК "Конная Лахта"</t>
  </si>
  <si>
    <r>
      <t xml:space="preserve">ДОЛГИНЦЕВА </t>
    </r>
    <r>
      <rPr>
        <sz val="8"/>
        <rFont val="Verdana"/>
        <family val="2"/>
        <charset val="204"/>
      </rPr>
      <t>Анастасия</t>
    </r>
  </si>
  <si>
    <t>067596</t>
  </si>
  <si>
    <r>
      <t>ПРЕДИТА</t>
    </r>
    <r>
      <rPr>
        <sz val="8"/>
        <rFont val="Verdana"/>
        <family val="2"/>
        <charset val="204"/>
      </rPr>
      <t>-13, коб., вор., РВП, Атом, Россия</t>
    </r>
  </si>
  <si>
    <t>011648</t>
  </si>
  <si>
    <t>Силуянова Ю.</t>
  </si>
  <si>
    <r>
      <t>ОРХИДЕЯ</t>
    </r>
    <r>
      <rPr>
        <sz val="8"/>
        <rFont val="Verdana"/>
        <family val="2"/>
        <charset val="204"/>
      </rPr>
      <t>-13, коб., рыж., трак., Реал, Россия</t>
    </r>
  </si>
  <si>
    <t>024436</t>
  </si>
  <si>
    <t>Домрачева И.</t>
  </si>
  <si>
    <r>
      <t xml:space="preserve">ТОРОПОВА </t>
    </r>
    <r>
      <rPr>
        <sz val="8"/>
        <rFont val="Verdana"/>
        <family val="2"/>
        <charset val="204"/>
      </rPr>
      <t>Наталия</t>
    </r>
  </si>
  <si>
    <t>025811</t>
  </si>
  <si>
    <t>Руновская Е.</t>
  </si>
  <si>
    <t>Русинова Е.</t>
  </si>
  <si>
    <r>
      <t>ХЕЙДИ М</t>
    </r>
    <r>
      <rPr>
        <sz val="8"/>
        <rFont val="Verdana"/>
        <family val="2"/>
        <charset val="204"/>
      </rPr>
      <t>-13, коб., гнед., ганн., Ходар, Россия</t>
    </r>
  </si>
  <si>
    <r>
      <t>ВАСАБИ</t>
    </r>
    <r>
      <rPr>
        <sz val="8"/>
        <rFont val="Verdana"/>
        <family val="2"/>
        <charset val="204"/>
      </rPr>
      <t>-13, коб., гнед., полукр., неизв., Россия</t>
    </r>
  </si>
  <si>
    <t>020529</t>
  </si>
  <si>
    <t>Кушнир М.</t>
  </si>
  <si>
    <t>Лудина И.В. - ВК - Санкт-Петербург</t>
  </si>
  <si>
    <t xml:space="preserve"> </t>
  </si>
  <si>
    <r>
      <rPr>
        <b/>
        <sz val="10"/>
        <rFont val="Verdana"/>
        <family val="2"/>
        <charset val="204"/>
      </rPr>
      <t>Судьи</t>
    </r>
    <r>
      <rPr>
        <sz val="10"/>
        <rFont val="Verdana"/>
        <family val="2"/>
        <charset val="204"/>
      </rPr>
      <t>: Лудина И. - ВК (Санкт-Петербург), Русинова Е. - ВК (Ленинградская область), Резанова С. - ВК (Вологодская область)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</si>
  <si>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 ВК (Ленинградская область)</t>
    </r>
    <r>
      <rPr>
        <sz val="10"/>
        <rFont val="Verdana"/>
        <family val="2"/>
        <charset val="204"/>
      </rPr>
      <t>, Е - Лудина И. - ВК (Санкт-Петербург), Резанова С. - ВК (Вологодская область)</t>
    </r>
  </si>
  <si>
    <r>
      <t>ТВОРОГОВА-КУЗНЕЦОВА</t>
    </r>
    <r>
      <rPr>
        <sz val="8"/>
        <rFont val="Verdana"/>
        <family val="2"/>
        <charset val="204"/>
      </rPr>
      <t xml:space="preserve"> Полина</t>
    </r>
  </si>
  <si>
    <t>КСК "Приор"</t>
  </si>
  <si>
    <t xml:space="preserve">  </t>
  </si>
  <si>
    <t>018211</t>
  </si>
  <si>
    <t xml:space="preserve">              </t>
  </si>
  <si>
    <t>КСК "Кронштадт"</t>
  </si>
  <si>
    <t>Общий зачет</t>
  </si>
  <si>
    <t>Лудина И.В.</t>
  </si>
  <si>
    <t>Резанова С.Г.</t>
  </si>
  <si>
    <t>Вологодская область</t>
  </si>
  <si>
    <t>Русинова Е.П.</t>
  </si>
  <si>
    <t>допущен</t>
  </si>
  <si>
    <t>Анисимова Н.</t>
  </si>
  <si>
    <r>
      <t xml:space="preserve">Судьи: </t>
    </r>
    <r>
      <rPr>
        <sz val="10"/>
        <rFont val="Verdana"/>
        <family val="2"/>
        <charset val="204"/>
      </rPr>
      <t xml:space="preserve"> Е -Русинова Е. - ВК (Ленинградская область), </t>
    </r>
    <r>
      <rPr>
        <b/>
        <sz val="10"/>
        <rFont val="Verdana"/>
        <family val="2"/>
        <charset val="204"/>
      </rPr>
      <t>С - Резанова С. - ВК (Вологодская область)</t>
    </r>
    <r>
      <rPr>
        <sz val="10"/>
        <rFont val="Verdana"/>
        <family val="2"/>
        <charset val="204"/>
      </rPr>
      <t>, М - Лудина И. - ВК (Санкт-Петербург)</t>
    </r>
  </si>
  <si>
    <t>ЦКСК "Александрова дача"</t>
  </si>
  <si>
    <r>
      <t xml:space="preserve">ВЕСЕННИЙ ФЕСТИВАЛЬ
</t>
    </r>
    <r>
      <rPr>
        <sz val="14"/>
        <rFont val="Verdana"/>
        <family val="2"/>
        <charset val="204"/>
      </rPr>
      <t>клубные соревнования</t>
    </r>
  </si>
  <si>
    <t>06 марта 2022 г.</t>
  </si>
  <si>
    <t>Загоруйко С.А. - ВК - Санкт-Петербург</t>
  </si>
  <si>
    <r>
      <t>ЛЮКИН</t>
    </r>
    <r>
      <rPr>
        <sz val="8"/>
        <rFont val="Verdana"/>
        <family val="2"/>
        <charset val="204"/>
      </rPr>
      <t xml:space="preserve"> Арсений, 2009</t>
    </r>
  </si>
  <si>
    <t>037909</t>
  </si>
  <si>
    <r>
      <t>ДЕЗЕРТ БОЙ</t>
    </r>
    <r>
      <rPr>
        <sz val="8"/>
        <rFont val="Verdana"/>
        <family val="2"/>
        <charset val="204"/>
      </rPr>
      <t>-08 (133), жер., бул., уэльск. пони, Волингс Данте, Польша</t>
    </r>
  </si>
  <si>
    <t>010634</t>
  </si>
  <si>
    <t>Лихицкая О.</t>
  </si>
  <si>
    <t>Шечук Ю.</t>
  </si>
  <si>
    <r>
      <t xml:space="preserve">САВИЧЕВА </t>
    </r>
    <r>
      <rPr>
        <sz val="8"/>
        <rFont val="Verdana"/>
        <family val="2"/>
        <charset val="204"/>
      </rPr>
      <t>Елизавета, 2011</t>
    </r>
  </si>
  <si>
    <t>018011</t>
  </si>
  <si>
    <r>
      <t>МИРАКУЛИКС</t>
    </r>
    <r>
      <rPr>
        <sz val="8"/>
        <rFont val="Verdana"/>
        <family val="2"/>
        <charset val="204"/>
      </rPr>
      <t>-08 (146), мер., палом., нем.райтпони, Miraculix S, Голландия</t>
    </r>
  </si>
  <si>
    <t>Самоделова А.В.</t>
  </si>
  <si>
    <r>
      <t xml:space="preserve">ШЕРСТУНОВА </t>
    </r>
    <r>
      <rPr>
        <sz val="8"/>
        <rFont val="Verdana"/>
        <family val="2"/>
        <charset val="204"/>
      </rPr>
      <t>Ольга, 2013</t>
    </r>
  </si>
  <si>
    <t>113413</t>
  </si>
  <si>
    <r>
      <t>ИСХАН</t>
    </r>
    <r>
      <rPr>
        <sz val="8"/>
        <rFont val="Verdana"/>
        <family val="2"/>
        <charset val="204"/>
      </rPr>
      <t>-03 (115), мер., гнед., шетл. пони, неизв., ГЗК "Лужское", Ленинградская область</t>
    </r>
  </si>
  <si>
    <t>004559</t>
  </si>
  <si>
    <t>Астапчик А.</t>
  </si>
  <si>
    <r>
      <t>ФИЛИППОВА</t>
    </r>
    <r>
      <rPr>
        <sz val="8"/>
        <rFont val="Verdana"/>
        <family val="2"/>
        <charset val="204"/>
      </rPr>
      <t xml:space="preserve"> Ксения, 2011</t>
    </r>
  </si>
  <si>
    <t>КСК "Конная Лахта",
Ленинградская область</t>
  </si>
  <si>
    <r>
      <t xml:space="preserve">ВЕСЕННИЙ ФЕСТИВАЛЬ
</t>
    </r>
    <r>
      <rPr>
        <sz val="12"/>
        <rFont val="Verdana"/>
        <family val="2"/>
        <charset val="204"/>
      </rPr>
      <t>клубные соревнования</t>
    </r>
  </si>
  <si>
    <r>
      <t>ДИ ГУГЛ</t>
    </r>
    <r>
      <rPr>
        <sz val="8"/>
        <rFont val="Verdana"/>
        <family val="2"/>
        <charset val="204"/>
      </rPr>
      <t>-17,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жер, вор, фриз, J Gollaf</t>
    </r>
  </si>
  <si>
    <t>Епишина М.В.</t>
  </si>
  <si>
    <t>КСК "Конная Лахта",
Санкт-Петербург</t>
  </si>
  <si>
    <r>
      <t>ПОРТНОВА</t>
    </r>
    <r>
      <rPr>
        <sz val="8"/>
        <rFont val="Verdana"/>
        <family val="2"/>
        <charset val="204"/>
      </rPr>
      <t xml:space="preserve"> Марина</t>
    </r>
  </si>
  <si>
    <t>003076</t>
  </si>
  <si>
    <t>080399</t>
  </si>
  <si>
    <r>
      <t xml:space="preserve">ОЗИМОК </t>
    </r>
    <r>
      <rPr>
        <sz val="8"/>
        <rFont val="Verdana"/>
        <family val="2"/>
        <charset val="204"/>
      </rPr>
      <t>Вероника, 2008</t>
    </r>
  </si>
  <si>
    <t>081508</t>
  </si>
  <si>
    <r>
      <t>ФИДЖЕРАЛЬД</t>
    </r>
    <r>
      <rPr>
        <sz val="8"/>
        <rFont val="Verdana"/>
        <family val="2"/>
        <charset val="204"/>
      </rPr>
      <t>-14, мер., гнед., полукр., Посандо, Россия</t>
    </r>
  </si>
  <si>
    <t>020522</t>
  </si>
  <si>
    <t>Домбровская</t>
  </si>
  <si>
    <r>
      <t xml:space="preserve">РУНОВСКАЯ </t>
    </r>
    <r>
      <rPr>
        <sz val="8"/>
        <color theme="1"/>
        <rFont val="Verdana"/>
        <family val="2"/>
        <charset val="204"/>
      </rPr>
      <t>Екатерина</t>
    </r>
  </si>
  <si>
    <r>
      <t xml:space="preserve">КУСТАРЁВА </t>
    </r>
    <r>
      <rPr>
        <sz val="8"/>
        <rFont val="Verdana"/>
        <family val="2"/>
        <charset val="204"/>
      </rPr>
      <t>Ксения</t>
    </r>
  </si>
  <si>
    <r>
      <t>ПУШИСТЫЙ</t>
    </r>
    <r>
      <rPr>
        <sz val="8"/>
        <rFont val="Verdana"/>
        <family val="2"/>
        <charset val="204"/>
      </rPr>
      <t>-08, мер, сер</t>
    </r>
  </si>
  <si>
    <t>Епишин В.А.</t>
  </si>
  <si>
    <r>
      <t xml:space="preserve">РЫБАКОВА </t>
    </r>
    <r>
      <rPr>
        <sz val="8"/>
        <color theme="1"/>
        <rFont val="Verdana"/>
        <family val="2"/>
        <charset val="204"/>
      </rPr>
      <t>Елена</t>
    </r>
  </si>
  <si>
    <t>Козлова М.Н.</t>
  </si>
  <si>
    <r>
      <t xml:space="preserve">МАЛИНИНА </t>
    </r>
    <r>
      <rPr>
        <sz val="8"/>
        <rFont val="Verdana"/>
        <family val="2"/>
        <charset val="204"/>
      </rPr>
      <t>Ангелина, 2011</t>
    </r>
  </si>
  <si>
    <t>026711</t>
  </si>
  <si>
    <r>
      <t>ТИНКЕРБЕЛЬ</t>
    </r>
    <r>
      <rPr>
        <sz val="8"/>
        <rFont val="Verdana"/>
        <family val="2"/>
        <charset val="204"/>
      </rPr>
      <t>-10 (121), коб., бул., ужльск. пони, Йесселвлидс Ноу Лимит, Россия</t>
    </r>
  </si>
  <si>
    <t>020516</t>
  </si>
  <si>
    <r>
      <t xml:space="preserve">РАЗГУЛЯЕВА </t>
    </r>
    <r>
      <rPr>
        <sz val="8"/>
        <rFont val="Verdana"/>
        <family val="2"/>
        <charset val="204"/>
      </rPr>
      <t>Александра, 2010</t>
    </r>
  </si>
  <si>
    <t>041910</t>
  </si>
  <si>
    <r>
      <t>СИР МАККАРТНИ</t>
    </r>
    <r>
      <rPr>
        <sz val="8"/>
        <rFont val="Verdana"/>
        <family val="2"/>
        <charset val="204"/>
      </rPr>
      <t>-12 (132), жер., сол., уэльск. пони., Райбонс Мистер Родин, Россия</t>
    </r>
  </si>
  <si>
    <t>016197</t>
  </si>
  <si>
    <t>ЦКСК "Александрова дача", 
Санкт-Петербург</t>
  </si>
  <si>
    <r>
      <t>ЭЛЕМЕНТ-</t>
    </r>
    <r>
      <rPr>
        <sz val="8"/>
        <rFont val="Verdana"/>
        <family val="2"/>
        <charset val="204"/>
      </rPr>
      <t>09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жер.,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вор., полукр., Леон, Россия</t>
    </r>
  </si>
  <si>
    <t>010365</t>
  </si>
  <si>
    <t>Рыбацкая А.</t>
  </si>
  <si>
    <r>
      <t>НОВОСЕЛОВА</t>
    </r>
    <r>
      <rPr>
        <sz val="8"/>
        <rFont val="Verdana"/>
        <family val="2"/>
        <charset val="204"/>
      </rPr>
      <t xml:space="preserve"> Ева, 2009</t>
    </r>
  </si>
  <si>
    <t>023608</t>
  </si>
  <si>
    <t>2Ю</t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</si>
  <si>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Fight, Нидерланды</t>
    </r>
  </si>
  <si>
    <t>006087</t>
  </si>
  <si>
    <t>ЦКСК "Александрова дача",
Санкт-Петербург</t>
  </si>
  <si>
    <t>Епишина М. В.</t>
  </si>
  <si>
    <r>
      <t xml:space="preserve">КАБУКАЕВА </t>
    </r>
    <r>
      <rPr>
        <sz val="8"/>
        <rFont val="Verdana"/>
        <family val="2"/>
        <charset val="204"/>
      </rPr>
      <t>Мария, 2006</t>
    </r>
  </si>
  <si>
    <t>031506</t>
  </si>
  <si>
    <r>
      <t>БЕКЗИТС БОЛЕРО</t>
    </r>
    <r>
      <rPr>
        <sz val="8"/>
        <rFont val="Verdana"/>
        <family val="2"/>
        <charset val="204"/>
      </rPr>
      <t>-07 (148), мер., т.-гнед., ньюфорест пони, Эльсхофс Отто, Нидерланды</t>
    </r>
  </si>
  <si>
    <t>023280</t>
  </si>
  <si>
    <t>Степанов А.</t>
  </si>
  <si>
    <t>Горбачева И.</t>
  </si>
  <si>
    <t>КСК "Приор", 
Ленинградская область</t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</si>
  <si>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</si>
  <si>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</si>
  <si>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</si>
  <si>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</si>
  <si>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>БЛЮ АЙС</t>
    </r>
    <r>
      <rPr>
        <sz val="8"/>
        <rFont val="Verdana"/>
        <family val="2"/>
        <charset val="204"/>
      </rPr>
      <t>-12 (147), мер., рыж.-пег., лошадь класса пони, неизв., Россия</t>
    </r>
  </si>
  <si>
    <t>020554</t>
  </si>
  <si>
    <r>
      <t>ЭКЗОТИКА</t>
    </r>
    <r>
      <rPr>
        <sz val="8"/>
        <rFont val="Verdana"/>
        <family val="2"/>
        <charset val="204"/>
      </rPr>
      <t>-17, коб., гн.-пег., полукр., Зевс, Санкт-Петербург</t>
    </r>
  </si>
  <si>
    <t>027055</t>
  </si>
  <si>
    <r>
      <t xml:space="preserve">ВЕСЕННИЙ ФЕСТИВАЛЬ
</t>
    </r>
    <r>
      <rPr>
        <sz val="14"/>
        <rFont val="Verdana"/>
        <family val="2"/>
        <charset val="204"/>
      </rPr>
      <t>клубные соревнования</t>
    </r>
    <r>
      <rPr>
        <b/>
        <sz val="14"/>
        <rFont val="Verdana"/>
        <family val="2"/>
        <charset val="204"/>
      </rPr>
      <t/>
    </r>
  </si>
  <si>
    <t>Манежная езда ФКС СПб № 1.2</t>
  </si>
  <si>
    <t>Выездка (высота до 150 см в холке)</t>
  </si>
  <si>
    <t>Средняя группа В</t>
  </si>
  <si>
    <r>
      <t xml:space="preserve">КУБОК РОО "ФКС СПБ" СРЕДИ ВСАДНИКОВ 
НА ЛОШАДЯХ ДО 150 СМ В ХОЛКЕ (ПОНИ), ЭТАП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b/>
        <sz val="14"/>
        <rFont val="Verdana"/>
        <family val="2"/>
        <charset val="204"/>
      </rPr>
      <t xml:space="preserve">ВАЛЬС ЦВЕТОВ
</t>
    </r>
    <r>
      <rPr>
        <sz val="10"/>
        <rFont val="Verdana"/>
        <family val="2"/>
        <charset val="204"/>
      </rPr>
      <t>мальчики и девочки до 13 лет</t>
    </r>
  </si>
  <si>
    <t>ЦКСК "Александрова Дача",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</si>
  <si>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Резанова С. - ВК (Вологодская область)</t>
    </r>
    <r>
      <rPr>
        <sz val="10"/>
        <rFont val="Verdana"/>
        <family val="2"/>
        <charset val="204"/>
      </rPr>
      <t>, Е - Лудина И. - ВК (Санкт-Петербург), Русинова Е.  ВК (Ленинградская область)</t>
    </r>
  </si>
  <si>
    <r>
      <t xml:space="preserve">ВАЛЬС ЦВЕТОВ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</si>
  <si>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t>Предварительный приз А. Дети. Зачет "Неопытные лошади 4-8 лет"</t>
  </si>
  <si>
    <t>Средняя группа А</t>
  </si>
  <si>
    <t>Любители</t>
  </si>
  <si>
    <r>
      <t>ЭЛИНОР-</t>
    </r>
    <r>
      <rPr>
        <sz val="8"/>
        <rFont val="Verdana"/>
        <family val="2"/>
        <charset val="204"/>
      </rPr>
      <t>07, мер., зол.-рыж., полукр., Эквадор, Кировский к/з</t>
    </r>
  </si>
  <si>
    <t>009757</t>
  </si>
  <si>
    <t>Лебедева И.</t>
  </si>
  <si>
    <r>
      <t xml:space="preserve">КУБОК РОО "ФКС СПБ" СРЕДИ ВСАДНИКОВ 
НА ЛОШАДЯХ ДО 150 СМ В ХОЛКЕ (ПОНИ), ЭТАП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1"/>
        <rFont val="Verdana"/>
        <family val="2"/>
        <charset val="204"/>
      </rPr>
      <t>мальчики и девочки до 13 лет</t>
    </r>
  </si>
  <si>
    <r>
      <t xml:space="preserve">ВАЛЬС ЦВЕТОВ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</si>
  <si>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r>
      <t xml:space="preserve">ГОРЯЧКО </t>
    </r>
    <r>
      <rPr>
        <sz val="8"/>
        <rFont val="Verdana"/>
        <family val="2"/>
        <charset val="204"/>
      </rPr>
      <t>Анастасия</t>
    </r>
  </si>
  <si>
    <t>033084</t>
  </si>
  <si>
    <r>
      <t>САКУРА</t>
    </r>
    <r>
      <rPr>
        <sz val="8"/>
        <rFont val="Verdana"/>
        <family val="2"/>
        <charset val="204"/>
      </rPr>
      <t>-14, коб., вор., ахалт., Кулихан, Россия</t>
    </r>
  </si>
  <si>
    <t>026908</t>
  </si>
  <si>
    <t>Мюллер-Мееркатц М.</t>
  </si>
  <si>
    <r>
      <t>КОРОТКЕВИЧ</t>
    </r>
    <r>
      <rPr>
        <sz val="8"/>
        <rFont val="Verdana"/>
        <family val="2"/>
        <charset val="204"/>
      </rPr>
      <t xml:space="preserve"> Дарья</t>
    </r>
  </si>
  <si>
    <t>000894</t>
  </si>
  <si>
    <r>
      <t>НЕМО</t>
    </r>
    <r>
      <rPr>
        <sz val="8"/>
        <rFont val="Verdana"/>
        <family val="2"/>
        <charset val="204"/>
      </rPr>
      <t>-08, мер., сер., лошадь класса пони, Нинтендо (Литт Милтон), Марий Эл Респ</t>
    </r>
  </si>
  <si>
    <t>018911</t>
  </si>
  <si>
    <t>Ездаков А.</t>
  </si>
  <si>
    <t>Дергачёва Н.</t>
  </si>
  <si>
    <r>
      <t>СЕТ ТУР</t>
    </r>
    <r>
      <rPr>
        <sz val="8"/>
        <rFont val="Verdana"/>
        <family val="2"/>
        <charset val="204"/>
      </rPr>
      <t>-12, жер., т.-гнед., голшт., Флайбот, Беларусь</t>
    </r>
  </si>
  <si>
    <t>025801</t>
  </si>
  <si>
    <t>Локтионова Е.В.</t>
  </si>
  <si>
    <r>
      <t xml:space="preserve">ВАЛЬС ЦВЕТОВ
</t>
    </r>
    <r>
      <rPr>
        <sz val="12"/>
        <rFont val="Verdana"/>
        <family val="2"/>
        <charset val="204"/>
      </rPr>
      <t>региональные соревнования</t>
    </r>
  </si>
  <si>
    <t>КК "Форсайд"</t>
  </si>
  <si>
    <t xml:space="preserve">КСК "Конная Лахта" </t>
  </si>
  <si>
    <t>КСК "Нева"</t>
  </si>
  <si>
    <t>КСК "Дерби"</t>
  </si>
  <si>
    <r>
      <t>ГОРБАЧЕВА</t>
    </r>
    <r>
      <rPr>
        <sz val="8"/>
        <rFont val="Verdana"/>
        <family val="2"/>
        <charset val="204"/>
      </rPr>
      <t xml:space="preserve"> Юлия</t>
    </r>
  </si>
  <si>
    <t>003900</t>
  </si>
  <si>
    <t>МС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</si>
  <si>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</si>
  <si>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020448</t>
  </si>
  <si>
    <t>Шерягиня Е.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</si>
  <si>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</si>
  <si>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t>002880</t>
  </si>
  <si>
    <r>
      <t>МЕРИЛИНС</t>
    </r>
    <r>
      <rPr>
        <sz val="8"/>
        <rFont val="Verdana"/>
        <family val="2"/>
        <charset val="204"/>
      </rPr>
      <t>-05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мер, латв, рыж, Мотор, Россия</t>
    </r>
  </si>
  <si>
    <t>013174</t>
  </si>
  <si>
    <t>Княгиничева Е.В.</t>
  </si>
  <si>
    <r>
      <t xml:space="preserve">ВАЛЬС ЦВЕТОВ
КУБОК РОО "ФКС СПБ" СРЕДИ ВСАДНИКОВ 
НА ЛОШАДЯХ ДО 150 СМ В ХОЛКЕ (ПОНИ),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b/>
        <sz val="12"/>
        <rFont val="Verdana"/>
        <family val="2"/>
        <charset val="204"/>
      </rPr>
      <t>ВЕСЕННИЙ ФЕСТИВАЛЬ</t>
    </r>
    <r>
      <rPr>
        <sz val="12"/>
        <rFont val="Verdana"/>
        <family val="2"/>
        <charset val="204"/>
      </rPr>
      <t xml:space="preserve">
клубные соревнования</t>
    </r>
  </si>
  <si>
    <t>Швецова К.Ю.</t>
  </si>
  <si>
    <t>Ассистент шеф-стюарда</t>
  </si>
  <si>
    <t>Мельникова К.И.</t>
  </si>
  <si>
    <t>2К</t>
  </si>
  <si>
    <t>Загоруйко С.А.</t>
  </si>
  <si>
    <t>Егорова А.А.</t>
  </si>
  <si>
    <t>Полуяктова Д.И.</t>
  </si>
  <si>
    <t>Старшая группа А</t>
  </si>
  <si>
    <r>
      <t xml:space="preserve">КУБОК РОО "ФКС СПБ" СРЕДИ ВСАДНИКОВ 
НА ЛОШАДЯХ ДО 150 СМ В ХОЛКЕ (ПОНИ), ЭТАП
ВАЛЬС ЦВЕТОВ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12-16 лет</t>
    </r>
  </si>
  <si>
    <r>
      <t xml:space="preserve">Судьи: </t>
    </r>
    <r>
      <rPr>
        <sz val="10"/>
        <rFont val="Verdana"/>
        <family val="2"/>
        <charset val="204"/>
      </rPr>
      <t xml:space="preserve"> Е - Лудина И. - ВК (Санкт-Петербург)), </t>
    </r>
    <r>
      <rPr>
        <b/>
        <sz val="10"/>
        <rFont val="Verdana"/>
        <family val="2"/>
        <charset val="204"/>
      </rPr>
      <t>С - Русинова Е. - ВК (Ленинградская область</t>
    </r>
    <r>
      <rPr>
        <sz val="10"/>
        <rFont val="Verdana"/>
        <family val="2"/>
        <charset val="204"/>
      </rPr>
      <t>, М - Резанова С. - ВК (Вологодская область)</t>
    </r>
  </si>
  <si>
    <t xml:space="preserve">КСК "Приор" </t>
  </si>
  <si>
    <t>Малый приз</t>
  </si>
  <si>
    <t>Большой приз (короткий) / Езда по выбору</t>
  </si>
  <si>
    <t>Читчик</t>
  </si>
  <si>
    <t>Князева Н.В.</t>
  </si>
  <si>
    <t>БК</t>
  </si>
  <si>
    <t>Выездка, выездка (высота в холке до 150 см)</t>
  </si>
  <si>
    <r>
      <rPr>
        <b/>
        <sz val="14"/>
        <rFont val="Verdana"/>
        <family val="2"/>
        <charset val="204"/>
      </rPr>
      <t xml:space="preserve">ВАЛЬС ЦВЕТОВ
КУБОК РОО "ФКС СПБ" СРЕДИ ВСАДНИКОВ 
НА ЛОШАДЯХ ДО 150 СМ В ХОЛКЕ (ПОНИ), ЭТАП
региональные соревнования
</t>
    </r>
    <r>
      <rPr>
        <sz val="10"/>
        <rFont val="Verdana"/>
        <family val="2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</si>
  <si>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t>мужчины и женщины</t>
  </si>
  <si>
    <t xml:space="preserve">Выездка (высота до 150 см в холке) 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</si>
</sst>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sz val="1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12">
    <xf numFmtId="0" fontId="0" fillId="0" borderId="0" xfId="0"/>
    <xf numFmtId="0" fontId="40" fillId="0" borderId="0" xfId="2235" applyFont="1" applyAlignment="1" applyProtection="1">
      <alignment vertical="center"/>
      <protection locked="0"/>
    </xf>
    <xf numFmtId="0" fontId="25" fillId="0" borderId="0" xfId="2242" applyFont="1" applyProtection="1">
      <protection locked="0"/>
    </xf>
    <xf numFmtId="0" fontId="25" fillId="0" borderId="0" xfId="2242" applyFont="1" applyAlignment="1" applyProtection="1">
      <alignment wrapText="1"/>
      <protection locked="0"/>
    </xf>
    <xf numFmtId="0" fontId="25" fillId="0" borderId="0" xfId="2242" applyFont="1" applyAlignment="1" applyProtection="1">
      <alignment shrinkToFit="1"/>
      <protection locked="0"/>
    </xf>
    <xf numFmtId="1" fontId="37" fillId="0" borderId="0" xfId="2242" applyNumberFormat="1" applyFont="1" applyProtection="1">
      <protection locked="0"/>
    </xf>
    <xf numFmtId="171" fontId="25" fillId="0" borderId="0" xfId="2242" applyNumberFormat="1" applyFont="1" applyProtection="1">
      <protection locked="0"/>
    </xf>
    <xf numFmtId="0" fontId="37" fillId="0" borderId="0" xfId="2242" applyFont="1" applyProtection="1">
      <protection locked="0"/>
    </xf>
    <xf numFmtId="171" fontId="37" fillId="0" borderId="0" xfId="2242" applyNumberFormat="1" applyFont="1" applyProtection="1">
      <protection locked="0"/>
    </xf>
    <xf numFmtId="1" fontId="28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7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4" applyFont="1" applyAlignment="1" applyProtection="1">
      <alignment vertical="center"/>
      <protection locked="0"/>
    </xf>
    <xf numFmtId="0" fontId="41" fillId="0" borderId="0" xfId="2244" applyFont="1" applyAlignment="1" applyProtection="1">
      <alignment vertical="center"/>
      <protection locked="0"/>
    </xf>
    <xf numFmtId="0" fontId="42" fillId="0" borderId="0" xfId="2244" applyFont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1" fontId="39" fillId="0" borderId="10" xfId="2236" applyNumberFormat="1" applyFont="1" applyBorder="1" applyAlignment="1" applyProtection="1">
      <alignment horizontal="center" vertical="center" wrapText="1"/>
      <protection locked="0"/>
    </xf>
    <xf numFmtId="172" fontId="27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8" applyFill="1" applyAlignment="1" applyProtection="1">
      <alignment vertical="center"/>
      <protection locked="0"/>
    </xf>
    <xf numFmtId="0" fontId="22" fillId="0" borderId="0" xfId="2238" applyFont="1" applyFill="1" applyAlignment="1" applyProtection="1">
      <alignment vertical="center"/>
      <protection locked="0"/>
    </xf>
    <xf numFmtId="0" fontId="7" fillId="0" borderId="0" xfId="2238" applyFont="1" applyFill="1" applyAlignment="1" applyProtection="1">
      <alignment horizontal="center" vertical="center"/>
      <protection locked="0"/>
    </xf>
    <xf numFmtId="0" fontId="30" fillId="0" borderId="0" xfId="2238" applyFont="1" applyFill="1" applyAlignment="1" applyProtection="1">
      <alignment horizontal="center" vertical="center"/>
      <protection locked="0"/>
    </xf>
    <xf numFmtId="0" fontId="7" fillId="0" borderId="0" xfId="2238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4" fillId="0" borderId="10" xfId="2237" applyFont="1" applyBorder="1" applyAlignment="1" applyProtection="1">
      <alignment horizontal="center" vertical="center" wrapText="1"/>
      <protection locked="0"/>
    </xf>
    <xf numFmtId="0" fontId="26" fillId="0" borderId="10" xfId="2237" applyFont="1" applyBorder="1" applyAlignment="1" applyProtection="1">
      <alignment horizontal="center" vertical="center" wrapText="1"/>
      <protection locked="0"/>
    </xf>
    <xf numFmtId="0" fontId="42" fillId="0" borderId="0" xfId="2238" applyFont="1" applyFill="1" applyAlignment="1" applyProtection="1">
      <alignment vertical="center"/>
      <protection locked="0"/>
    </xf>
    <xf numFmtId="0" fontId="25" fillId="0" borderId="0" xfId="2238" applyFont="1" applyFill="1" applyProtection="1">
      <protection locked="0"/>
    </xf>
    <xf numFmtId="0" fontId="25" fillId="0" borderId="0" xfId="2238" applyFont="1" applyFill="1" applyAlignment="1" applyProtection="1">
      <alignment wrapText="1"/>
      <protection locked="0"/>
    </xf>
    <xf numFmtId="0" fontId="25" fillId="0" borderId="0" xfId="2238" applyFont="1" applyFill="1" applyAlignment="1" applyProtection="1">
      <alignment shrinkToFit="1"/>
      <protection locked="0"/>
    </xf>
    <xf numFmtId="0" fontId="25" fillId="0" borderId="0" xfId="2238" applyFont="1" applyFill="1" applyAlignment="1" applyProtection="1">
      <alignment horizontal="left"/>
      <protection locked="0"/>
    </xf>
    <xf numFmtId="0" fontId="37" fillId="0" borderId="0" xfId="2238" applyFont="1" applyFill="1" applyProtection="1">
      <protection locked="0"/>
    </xf>
    <xf numFmtId="0" fontId="26" fillId="0" borderId="10" xfId="2238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0" xfId="2238" applyFont="1" applyFill="1" applyAlignment="1" applyProtection="1">
      <alignment horizontal="center" vertical="center"/>
      <protection locked="0"/>
    </xf>
    <xf numFmtId="0" fontId="23" fillId="0" borderId="0" xfId="2238" applyFont="1" applyFill="1" applyAlignment="1" applyProtection="1">
      <alignment vertical="center"/>
      <protection locked="0"/>
    </xf>
    <xf numFmtId="0" fontId="26" fillId="0" borderId="10" xfId="2237" applyFont="1" applyFill="1" applyBorder="1" applyAlignment="1" applyProtection="1">
      <alignment horizontal="center" vertical="center" wrapText="1"/>
      <protection locked="0"/>
    </xf>
    <xf numFmtId="0" fontId="25" fillId="0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7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7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wrapText="1"/>
      <protection locked="0"/>
    </xf>
    <xf numFmtId="0" fontId="24" fillId="0" borderId="0" xfId="2237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 wrapText="1"/>
      <protection locked="0"/>
    </xf>
    <xf numFmtId="0" fontId="38" fillId="0" borderId="0" xfId="2238" applyFont="1" applyFill="1" applyAlignment="1" applyProtection="1">
      <alignment vertical="center"/>
      <protection locked="0"/>
    </xf>
    <xf numFmtId="0" fontId="22" fillId="0" borderId="10" xfId="2240" applyFont="1" applyFill="1" applyBorder="1" applyAlignment="1" applyProtection="1">
      <alignment horizontal="center" vertical="center"/>
      <protection locked="0"/>
    </xf>
    <xf numFmtId="0" fontId="22" fillId="0" borderId="0" xfId="2240" applyFont="1" applyFill="1" applyBorder="1" applyAlignment="1" applyProtection="1">
      <alignment horizontal="center" vertical="center"/>
      <protection locked="0"/>
    </xf>
    <xf numFmtId="0" fontId="27" fillId="0" borderId="0" xfId="2245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37" fillId="0" borderId="0" xfId="2242" applyFont="1" applyFill="1" applyProtection="1"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45" fillId="0" borderId="0" xfId="1776" applyFont="1" applyFill="1"/>
    <xf numFmtId="0" fontId="25" fillId="0" borderId="0" xfId="2241" applyFont="1" applyFill="1" applyBorder="1" applyAlignment="1" applyProtection="1">
      <alignment horizontal="right" vertical="center"/>
      <protection locked="0"/>
    </xf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10" xfId="1776" applyFont="1" applyFill="1" applyBorder="1"/>
    <xf numFmtId="0" fontId="50" fillId="0" borderId="0" xfId="1776" applyFont="1" applyFill="1"/>
    <xf numFmtId="0" fontId="51" fillId="0" borderId="10" xfId="1776" applyFont="1" applyFill="1" applyBorder="1" applyAlignment="1">
      <alignment wrapText="1"/>
    </xf>
    <xf numFmtId="0" fontId="23" fillId="0" borderId="0" xfId="2241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0" fontId="52" fillId="0" borderId="0" xfId="1776" applyFont="1" applyBorder="1"/>
    <xf numFmtId="0" fontId="54" fillId="0" borderId="0" xfId="1776" applyFont="1" applyBorder="1" applyAlignment="1">
      <alignment horizontal="left" wrapText="1"/>
    </xf>
    <xf numFmtId="0" fontId="55" fillId="0" borderId="0" xfId="1776" applyFont="1" applyBorder="1" applyAlignment="1">
      <alignment horizontal="right"/>
    </xf>
    <xf numFmtId="0" fontId="55" fillId="0" borderId="0" xfId="1776" applyFont="1" applyBorder="1"/>
    <xf numFmtId="0" fontId="51" fillId="0" borderId="0" xfId="1776" applyFont="1" applyBorder="1"/>
    <xf numFmtId="0" fontId="51" fillId="0" borderId="0" xfId="1776" applyFont="1" applyFill="1" applyBorder="1"/>
    <xf numFmtId="0" fontId="50" fillId="0" borderId="0" xfId="1776" applyFont="1" applyFill="1" applyBorder="1" applyAlignment="1">
      <alignment wrapText="1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3" applyFont="1" applyFill="1" applyAlignment="1" applyProtection="1">
      <alignment vertical="center"/>
      <protection locked="0"/>
    </xf>
    <xf numFmtId="0" fontId="41" fillId="0" borderId="0" xfId="2243" applyFont="1" applyFill="1" applyAlignment="1" applyProtection="1">
      <alignment vertical="center"/>
      <protection locked="0"/>
    </xf>
    <xf numFmtId="0" fontId="42" fillId="0" borderId="0" xfId="2243" applyFont="1" applyFill="1" applyAlignment="1" applyProtection="1">
      <alignment vertical="center"/>
      <protection locked="0"/>
    </xf>
    <xf numFmtId="0" fontId="25" fillId="0" borderId="0" xfId="2243" applyFont="1" applyFill="1" applyProtection="1">
      <protection locked="0"/>
    </xf>
    <xf numFmtId="0" fontId="25" fillId="0" borderId="0" xfId="2243" applyFont="1" applyFill="1" applyAlignment="1" applyProtection="1">
      <alignment wrapText="1"/>
      <protection locked="0"/>
    </xf>
    <xf numFmtId="0" fontId="25" fillId="0" borderId="0" xfId="2243" applyFont="1" applyFill="1" applyAlignment="1" applyProtection="1">
      <alignment shrinkToFit="1"/>
      <protection locked="0"/>
    </xf>
    <xf numFmtId="1" fontId="37" fillId="0" borderId="0" xfId="2243" applyNumberFormat="1" applyFont="1" applyFill="1" applyProtection="1">
      <protection locked="0"/>
    </xf>
    <xf numFmtId="171" fontId="25" fillId="0" borderId="0" xfId="2243" applyNumberFormat="1" applyFont="1" applyFill="1" applyProtection="1">
      <protection locked="0"/>
    </xf>
    <xf numFmtId="0" fontId="37" fillId="0" borderId="0" xfId="2243" applyFont="1" applyFill="1" applyProtection="1">
      <protection locked="0"/>
    </xf>
    <xf numFmtId="171" fontId="37" fillId="0" borderId="0" xfId="2243" applyNumberFormat="1" applyFont="1" applyFill="1" applyProtection="1"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6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67" applyFont="1"/>
    <xf numFmtId="0" fontId="25" fillId="0" borderId="0" xfId="2331" applyFont="1" applyProtection="1">
      <protection locked="0"/>
    </xf>
    <xf numFmtId="0" fontId="25" fillId="0" borderId="0" xfId="2331" applyFont="1" applyAlignment="1" applyProtection="1">
      <alignment wrapText="1"/>
      <protection locked="0"/>
    </xf>
    <xf numFmtId="0" fontId="25" fillId="0" borderId="0" xfId="2331" applyFont="1" applyAlignment="1" applyProtection="1">
      <alignment shrinkToFit="1"/>
      <protection locked="0"/>
    </xf>
    <xf numFmtId="1" fontId="37" fillId="0" borderId="0" xfId="2331" applyNumberFormat="1" applyFont="1" applyProtection="1">
      <protection locked="0"/>
    </xf>
    <xf numFmtId="171" fontId="25" fillId="0" borderId="0" xfId="2331" applyNumberFormat="1" applyFont="1" applyProtection="1">
      <protection locked="0"/>
    </xf>
    <xf numFmtId="0" fontId="37" fillId="0" borderId="0" xfId="2331" applyFont="1" applyProtection="1">
      <protection locked="0"/>
    </xf>
    <xf numFmtId="171" fontId="37" fillId="0" borderId="0" xfId="2331" applyNumberFormat="1" applyFont="1" applyProtection="1">
      <protection locked="0"/>
    </xf>
    <xf numFmtId="0" fontId="60" fillId="0" borderId="0" xfId="2331" applyFont="1" applyBorder="1" applyAlignment="1" applyProtection="1">
      <alignment horizontal="right" vertical="center"/>
      <protection locked="0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61" fillId="0" borderId="0" xfId="1767" applyFont="1"/>
    <xf numFmtId="0" fontId="7" fillId="0" borderId="10" xfId="2240" applyFont="1" applyFill="1" applyBorder="1" applyAlignment="1" applyProtection="1">
      <alignment horizontal="center" vertical="center"/>
      <protection locked="0"/>
    </xf>
    <xf numFmtId="0" fontId="61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0" fontId="58" fillId="0" borderId="0" xfId="2234" applyFont="1" applyBorder="1" applyAlignment="1" applyProtection="1">
      <alignment horizontal="center" vertical="center" wrapText="1"/>
      <protection locked="0"/>
    </xf>
    <xf numFmtId="0" fontId="27" fillId="0" borderId="0" xfId="2231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/>
      <protection locked="0"/>
    </xf>
    <xf numFmtId="49" fontId="27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left" vertical="center" wrapText="1"/>
      <protection locked="0"/>
    </xf>
    <xf numFmtId="172" fontId="58" fillId="0" borderId="0" xfId="2234" applyNumberFormat="1" applyFont="1" applyBorder="1" applyAlignment="1" applyProtection="1">
      <alignment horizontal="center" vertical="center"/>
      <protection locked="0"/>
    </xf>
    <xf numFmtId="0" fontId="58" fillId="0" borderId="0" xfId="2234" applyFont="1" applyBorder="1" applyAlignment="1" applyProtection="1">
      <alignment horizontal="center" vertical="center"/>
      <protection locked="0"/>
    </xf>
    <xf numFmtId="172" fontId="58" fillId="0" borderId="0" xfId="1767" applyNumberFormat="1" applyFont="1" applyFill="1" applyBorder="1" applyAlignment="1">
      <alignment horizontal="center" vertical="center" wrapText="1"/>
    </xf>
    <xf numFmtId="171" fontId="58" fillId="0" borderId="0" xfId="1767" applyNumberFormat="1" applyFont="1" applyFill="1" applyBorder="1" applyAlignment="1">
      <alignment horizontal="center" vertical="center" wrapText="1"/>
    </xf>
    <xf numFmtId="0" fontId="23" fillId="0" borderId="0" xfId="1767" applyFont="1" applyFill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4" applyFont="1" applyFill="1" applyBorder="1" applyAlignment="1" applyProtection="1">
      <alignment horizontal="center" vertical="center" wrapText="1"/>
      <protection locked="0"/>
    </xf>
    <xf numFmtId="0" fontId="63" fillId="0" borderId="0" xfId="2238" applyFont="1" applyFill="1" applyAlignment="1" applyProtection="1">
      <alignment horizontal="center" vertical="center"/>
      <protection locked="0"/>
    </xf>
    <xf numFmtId="0" fontId="63" fillId="0" borderId="0" xfId="2233" applyNumberFormat="1" applyFont="1" applyFill="1" applyBorder="1" applyAlignment="1" applyProtection="1">
      <alignment vertical="center"/>
      <protection locked="0"/>
    </xf>
    <xf numFmtId="49" fontId="63" fillId="0" borderId="0" xfId="2233" applyNumberFormat="1" applyFont="1" applyFill="1" applyBorder="1" applyAlignment="1" applyProtection="1">
      <alignment vertical="center"/>
      <protection locked="0"/>
    </xf>
    <xf numFmtId="0" fontId="63" fillId="0" borderId="0" xfId="2238" applyFont="1" applyFill="1" applyAlignment="1" applyProtection="1">
      <alignment horizontal="center" vertical="center" wrapText="1"/>
      <protection locked="0"/>
    </xf>
    <xf numFmtId="0" fontId="63" fillId="0" borderId="0" xfId="2238" applyFont="1" applyFill="1" applyAlignment="1" applyProtection="1">
      <alignment vertical="center"/>
      <protection locked="0"/>
    </xf>
    <xf numFmtId="0" fontId="63" fillId="0" borderId="0" xfId="2241" applyNumberFormat="1" applyFont="1" applyFill="1" applyBorder="1" applyAlignment="1" applyProtection="1">
      <alignment vertical="center" wrapText="1"/>
      <protection locked="0"/>
    </xf>
    <xf numFmtId="49" fontId="63" fillId="0" borderId="0" xfId="2241" applyNumberFormat="1" applyFont="1" applyFill="1" applyBorder="1" applyAlignment="1" applyProtection="1">
      <alignment vertical="center" wrapText="1"/>
      <protection locked="0"/>
    </xf>
    <xf numFmtId="0" fontId="63" fillId="0" borderId="0" xfId="2241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4" fillId="0" borderId="10" xfId="2237" applyFont="1" applyFill="1" applyBorder="1" applyAlignment="1" applyProtection="1">
      <alignment horizontal="center" vertical="center" wrapText="1"/>
      <protection locked="0"/>
    </xf>
    <xf numFmtId="0" fontId="27" fillId="0" borderId="10" xfId="2333" applyFont="1" applyFill="1" applyBorder="1" applyAlignment="1" applyProtection="1">
      <alignment horizontal="center" vertical="center" wrapText="1"/>
      <protection locked="0"/>
    </xf>
    <xf numFmtId="172" fontId="35" fillId="0" borderId="10" xfId="2234" applyNumberFormat="1" applyFont="1" applyBorder="1" applyAlignment="1" applyProtection="1">
      <alignment horizontal="center" vertical="center"/>
      <protection locked="0"/>
    </xf>
    <xf numFmtId="172" fontId="35" fillId="0" borderId="10" xfId="1767" applyNumberFormat="1" applyFont="1" applyFill="1" applyBorder="1" applyAlignment="1">
      <alignment horizontal="center" vertical="center" wrapText="1"/>
    </xf>
    <xf numFmtId="171" fontId="35" fillId="0" borderId="10" xfId="1767" applyNumberFormat="1" applyFont="1" applyFill="1" applyBorder="1" applyAlignment="1">
      <alignment horizontal="center" vertical="center" wrapText="1"/>
    </xf>
    <xf numFmtId="0" fontId="35" fillId="0" borderId="0" xfId="2238" applyFont="1" applyFill="1" applyAlignment="1" applyProtection="1">
      <alignment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334" applyFont="1" applyFill="1" applyBorder="1" applyAlignment="1" applyProtection="1">
      <alignment vertical="center" wrapText="1"/>
      <protection locked="0"/>
    </xf>
    <xf numFmtId="49" fontId="27" fillId="0" borderId="10" xfId="233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334" applyFont="1" applyFill="1" applyBorder="1" applyAlignment="1" applyProtection="1">
      <alignment horizontal="center" vertical="center" wrapText="1"/>
      <protection locked="0"/>
    </xf>
    <xf numFmtId="0" fontId="26" fillId="0" borderId="10" xfId="2334" applyFont="1" applyFill="1" applyBorder="1" applyAlignment="1" applyProtection="1">
      <alignment horizontal="left" vertical="center" wrapText="1"/>
      <protection locked="0"/>
    </xf>
    <xf numFmtId="0" fontId="22" fillId="0" borderId="10" xfId="2334" applyFont="1" applyFill="1" applyBorder="1" applyAlignment="1" applyProtection="1">
      <alignment horizontal="center" vertical="center"/>
      <protection locked="0"/>
    </xf>
    <xf numFmtId="0" fontId="22" fillId="0" borderId="10" xfId="233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7" fillId="0" borderId="0" xfId="2242" applyFont="1" applyFill="1" applyBorder="1" applyAlignment="1" applyProtection="1">
      <protection locked="0"/>
    </xf>
    <xf numFmtId="0" fontId="26" fillId="48" borderId="10" xfId="2334" applyFont="1" applyFill="1" applyBorder="1" applyAlignment="1" applyProtection="1">
      <alignment vertical="center" wrapText="1"/>
      <protection locked="0"/>
    </xf>
    <xf numFmtId="49" fontId="27" fillId="48" borderId="10" xfId="233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334" applyFont="1" applyFill="1" applyBorder="1" applyAlignment="1" applyProtection="1">
      <alignment horizontal="center" vertical="center" wrapText="1"/>
      <protection locked="0"/>
    </xf>
    <xf numFmtId="0" fontId="26" fillId="48" borderId="10" xfId="2334" applyFont="1" applyFill="1" applyBorder="1" applyAlignment="1" applyProtection="1">
      <alignment horizontal="left" vertical="center" wrapText="1"/>
      <protection locked="0"/>
    </xf>
    <xf numFmtId="0" fontId="27" fillId="48" borderId="10" xfId="2333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2335" applyFont="1" applyFill="1" applyBorder="1" applyAlignment="1" applyProtection="1">
      <alignment horizontal="center" vertical="center" wrapText="1"/>
      <protection locked="0"/>
    </xf>
    <xf numFmtId="49" fontId="27" fillId="46" borderId="10" xfId="2334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2334" applyFont="1" applyFill="1" applyBorder="1" applyAlignment="1" applyProtection="1">
      <alignment horizontal="center" vertical="center" wrapText="1"/>
      <protection locked="0"/>
    </xf>
    <xf numFmtId="0" fontId="27" fillId="46" borderId="10" xfId="2333" applyFont="1" applyFill="1" applyBorder="1" applyAlignment="1" applyProtection="1">
      <alignment horizontal="center" vertical="center" wrapText="1"/>
      <protection locked="0"/>
    </xf>
    <xf numFmtId="0" fontId="38" fillId="0" borderId="0" xfId="2238" applyFont="1" applyFill="1" applyAlignment="1" applyProtection="1">
      <alignment horizontal="right" vertical="center"/>
      <protection locked="0"/>
    </xf>
    <xf numFmtId="0" fontId="27" fillId="48" borderId="10" xfId="0" applyFont="1" applyFill="1" applyBorder="1" applyAlignment="1" applyProtection="1">
      <alignment horizontal="center" vertical="center" wrapText="1"/>
      <protection locked="0"/>
    </xf>
    <xf numFmtId="0" fontId="26" fillId="46" borderId="10" xfId="2334" applyFont="1" applyFill="1" applyBorder="1" applyAlignment="1" applyProtection="1">
      <alignment horizontal="left" vertical="center" wrapText="1"/>
      <protection locked="0"/>
    </xf>
    <xf numFmtId="0" fontId="64" fillId="48" borderId="10" xfId="2334" applyFont="1" applyFill="1" applyBorder="1" applyAlignment="1" applyProtection="1">
      <alignment vertical="center" wrapText="1"/>
      <protection locked="0"/>
    </xf>
    <xf numFmtId="49" fontId="65" fillId="48" borderId="10" xfId="2334" applyNumberFormat="1" applyFont="1" applyFill="1" applyBorder="1" applyAlignment="1" applyProtection="1">
      <alignment horizontal="center" vertical="center" wrapText="1"/>
      <protection locked="0"/>
    </xf>
    <xf numFmtId="0" fontId="65" fillId="48" borderId="10" xfId="2334" applyFont="1" applyFill="1" applyBorder="1" applyAlignment="1" applyProtection="1">
      <alignment horizontal="center" vertical="center" wrapText="1"/>
      <protection locked="0"/>
    </xf>
    <xf numFmtId="0" fontId="65" fillId="48" borderId="10" xfId="2333" applyFont="1" applyFill="1" applyBorder="1" applyAlignment="1" applyProtection="1">
      <alignment horizontal="center" vertical="center" wrapText="1"/>
      <protection locked="0"/>
    </xf>
    <xf numFmtId="0" fontId="26" fillId="46" borderId="10" xfId="2334" applyFont="1" applyFill="1" applyBorder="1" applyAlignment="1" applyProtection="1">
      <alignment vertical="center" wrapText="1"/>
      <protection locked="0"/>
    </xf>
    <xf numFmtId="49" fontId="26" fillId="48" borderId="10" xfId="1122" applyNumberFormat="1" applyFont="1" applyFill="1" applyBorder="1" applyAlignment="1" applyProtection="1">
      <alignment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65" fillId="46" borderId="10" xfId="2334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>
      <alignment horizontal="left" vertical="center" wrapText="1"/>
    </xf>
    <xf numFmtId="0" fontId="27" fillId="48" borderId="10" xfId="1841" applyFont="1" applyFill="1" applyBorder="1" applyAlignment="1" applyProtection="1">
      <alignment horizontal="center" vertical="center" wrapText="1"/>
      <protection locked="0"/>
    </xf>
    <xf numFmtId="172" fontId="28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1841" applyFont="1" applyFill="1" applyBorder="1" applyAlignment="1" applyProtection="1">
      <alignment horizontal="center" vertical="center" wrapText="1"/>
      <protection locked="0"/>
    </xf>
    <xf numFmtId="0" fontId="27" fillId="46" borderId="10" xfId="2335" applyFont="1" applyFill="1" applyBorder="1" applyAlignment="1" applyProtection="1">
      <alignment horizontal="center" vertical="center" wrapText="1"/>
      <protection locked="0"/>
    </xf>
    <xf numFmtId="0" fontId="26" fillId="46" borderId="10" xfId="2336" applyNumberFormat="1" applyFont="1" applyFill="1" applyBorder="1" applyAlignment="1" applyProtection="1">
      <alignment horizontal="left" vertical="center" wrapText="1"/>
      <protection locked="0"/>
    </xf>
    <xf numFmtId="49" fontId="27" fillId="46" borderId="10" xfId="2080" applyNumberFormat="1" applyFont="1" applyFill="1" applyBorder="1" applyAlignment="1">
      <alignment horizontal="center" vertical="center" wrapText="1"/>
    </xf>
    <xf numFmtId="0" fontId="27" fillId="46" borderId="10" xfId="2012" applyNumberFormat="1" applyFont="1" applyFill="1" applyBorder="1" applyAlignment="1" applyProtection="1">
      <alignment horizontal="center" vertical="center"/>
      <protection locked="0"/>
    </xf>
    <xf numFmtId="49" fontId="26" fillId="48" borderId="10" xfId="2332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2332" applyNumberFormat="1" applyFont="1" applyFill="1" applyBorder="1" applyAlignment="1">
      <alignment horizontal="center" vertical="center" wrapText="1"/>
    </xf>
    <xf numFmtId="0" fontId="27" fillId="48" borderId="10" xfId="2332" applyFont="1" applyFill="1" applyBorder="1" applyAlignment="1" applyProtection="1">
      <alignment horizontal="center" vertical="center" wrapText="1"/>
      <protection locked="0"/>
    </xf>
    <xf numFmtId="49" fontId="26" fillId="48" borderId="10" xfId="811" applyNumberFormat="1" applyFont="1" applyFill="1" applyBorder="1" applyAlignment="1" applyProtection="1">
      <alignment vertical="center" wrapText="1"/>
      <protection locked="0"/>
    </xf>
    <xf numFmtId="49" fontId="27" fillId="48" borderId="10" xfId="177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4" applyFont="1" applyFill="1" applyBorder="1" applyAlignment="1" applyProtection="1">
      <alignment horizontal="center" vertical="center"/>
      <protection locked="0"/>
    </xf>
    <xf numFmtId="0" fontId="27" fillId="48" borderId="10" xfId="474" applyNumberFormat="1" applyFont="1" applyFill="1" applyBorder="1" applyAlignment="1" applyProtection="1">
      <alignment horizontal="center" vertical="center" wrapText="1"/>
      <protection locked="0"/>
    </xf>
    <xf numFmtId="172" fontId="27" fillId="48" borderId="10" xfId="223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334" applyFont="1" applyFill="1" applyBorder="1" applyAlignment="1" applyProtection="1">
      <alignment vertical="center" wrapText="1"/>
      <protection locked="0"/>
    </xf>
    <xf numFmtId="49" fontId="27" fillId="0" borderId="0" xfId="233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334" applyFont="1" applyFill="1" applyBorder="1" applyAlignment="1" applyProtection="1">
      <alignment horizontal="center" vertical="center" wrapText="1"/>
      <protection locked="0"/>
    </xf>
    <xf numFmtId="0" fontId="26" fillId="0" borderId="0" xfId="2334" applyFont="1" applyFill="1" applyBorder="1" applyAlignment="1" applyProtection="1">
      <alignment horizontal="left" vertical="center" wrapText="1"/>
      <protection locked="0"/>
    </xf>
    <xf numFmtId="0" fontId="27" fillId="0" borderId="0" xfId="2333" applyFont="1" applyFill="1" applyBorder="1" applyAlignment="1" applyProtection="1">
      <alignment horizontal="center" vertical="center" wrapText="1"/>
      <protection locked="0"/>
    </xf>
    <xf numFmtId="0" fontId="7" fillId="0" borderId="10" xfId="2238" applyFont="1" applyFill="1" applyBorder="1" applyAlignment="1" applyProtection="1">
      <alignment horizontal="center" vertical="center"/>
      <protection locked="0"/>
    </xf>
    <xf numFmtId="0" fontId="59" fillId="0" borderId="0" xfId="2238" applyFont="1" applyFill="1" applyAlignment="1" applyProtection="1">
      <alignment horizontal="center" vertical="center" wrapText="1"/>
      <protection locked="0"/>
    </xf>
    <xf numFmtId="0" fontId="35" fillId="0" borderId="0" xfId="2238" applyFont="1" applyFill="1" applyAlignment="1" applyProtection="1">
      <alignment horizontal="center" vertical="center" wrapText="1"/>
      <protection locked="0"/>
    </xf>
    <xf numFmtId="0" fontId="23" fillId="0" borderId="0" xfId="2238" applyFont="1" applyFill="1" applyAlignment="1" applyProtection="1">
      <alignment horizontal="center" vertical="center" wrapText="1"/>
      <protection locked="0"/>
    </xf>
    <xf numFmtId="0" fontId="24" fillId="0" borderId="0" xfId="2238" applyFont="1" applyFill="1" applyAlignment="1" applyProtection="1">
      <alignment horizontal="center" vertical="center"/>
      <protection locked="0"/>
    </xf>
    <xf numFmtId="0" fontId="58" fillId="0" borderId="17" xfId="2234" applyFont="1" applyBorder="1" applyAlignment="1" applyProtection="1">
      <alignment horizontal="center" vertical="center" wrapText="1"/>
      <protection locked="0"/>
    </xf>
    <xf numFmtId="0" fontId="58" fillId="0" borderId="18" xfId="2234" applyFont="1" applyBorder="1" applyAlignment="1" applyProtection="1">
      <alignment horizontal="center" vertical="center" wrapText="1"/>
      <protection locked="0"/>
    </xf>
    <xf numFmtId="0" fontId="58" fillId="0" borderId="19" xfId="2234" applyFont="1" applyBorder="1" applyAlignment="1" applyProtection="1">
      <alignment horizontal="center" vertical="center" wrapText="1"/>
      <protection locked="0"/>
    </xf>
    <xf numFmtId="0" fontId="58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35" fillId="0" borderId="14" xfId="1767" applyFont="1" applyBorder="1" applyAlignment="1">
      <alignment horizontal="center" vertical="center" wrapText="1"/>
    </xf>
    <xf numFmtId="0" fontId="36" fillId="0" borderId="0" xfId="2239" applyFont="1" applyAlignment="1" applyProtection="1">
      <alignment horizontal="center" vertical="center" wrapText="1"/>
      <protection locked="0"/>
    </xf>
    <xf numFmtId="0" fontId="35" fillId="46" borderId="10" xfId="2237" applyFont="1" applyFill="1" applyBorder="1" applyAlignment="1" applyProtection="1">
      <alignment horizontal="center" vertical="center"/>
      <protection locked="0"/>
    </xf>
    <xf numFmtId="0" fontId="26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4" applyFont="1" applyFill="1" applyBorder="1" applyAlignment="1" applyProtection="1">
      <alignment horizontal="center" vertical="center" textRotation="90" wrapText="1"/>
      <protection locked="0"/>
    </xf>
    <xf numFmtId="171" fontId="25" fillId="46" borderId="10" xfId="2244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59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4" applyFont="1" applyAlignment="1" applyProtection="1">
      <alignment horizontal="center" vertical="center" wrapText="1"/>
      <protection locked="0"/>
    </xf>
    <xf numFmtId="0" fontId="24" fillId="0" borderId="0" xfId="2238" applyFont="1" applyAlignment="1" applyProtection="1">
      <alignment horizontal="center" vertical="center"/>
      <protection locked="0"/>
    </xf>
    <xf numFmtId="0" fontId="36" fillId="0" borderId="0" xfId="2239" applyFont="1" applyAlignment="1" applyProtection="1">
      <alignment horizontal="center" vertical="center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59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3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25" fillId="0" borderId="11" xfId="2243" applyFont="1" applyFill="1" applyBorder="1" applyAlignment="1" applyProtection="1">
      <alignment horizontal="center" vertical="center" wrapText="1"/>
      <protection locked="0"/>
    </xf>
    <xf numFmtId="0" fontId="25" fillId="0" borderId="16" xfId="2243" applyFont="1" applyFill="1" applyBorder="1" applyAlignment="1" applyProtection="1">
      <alignment horizontal="center" vertical="center" wrapText="1"/>
      <protection locked="0"/>
    </xf>
    <xf numFmtId="0" fontId="25" fillId="0" borderId="14" xfId="2243" applyFont="1" applyFill="1" applyBorder="1" applyAlignment="1" applyProtection="1">
      <alignment horizontal="center" vertical="center" wrapText="1"/>
      <protection locked="0"/>
    </xf>
    <xf numFmtId="171" fontId="25" fillId="0" borderId="10" xfId="2243" applyNumberFormat="1" applyFont="1" applyFill="1" applyBorder="1" applyAlignment="1" applyProtection="1">
      <alignment horizontal="center" vertical="center" wrapText="1"/>
      <protection locked="0"/>
    </xf>
    <xf numFmtId="0" fontId="35" fillId="0" borderId="17" xfId="2237" applyFont="1" applyFill="1" applyBorder="1" applyAlignment="1" applyProtection="1">
      <alignment horizontal="center" vertical="center"/>
      <protection locked="0"/>
    </xf>
    <xf numFmtId="0" fontId="35" fillId="0" borderId="18" xfId="2237" applyFont="1" applyFill="1" applyBorder="1" applyAlignment="1" applyProtection="1">
      <alignment horizontal="center" vertical="center"/>
      <protection locked="0"/>
    </xf>
    <xf numFmtId="0" fontId="35" fillId="0" borderId="19" xfId="2237" applyFont="1" applyFill="1" applyBorder="1" applyAlignment="1" applyProtection="1">
      <alignment horizontal="center" vertical="center"/>
      <protection locked="0"/>
    </xf>
    <xf numFmtId="0" fontId="26" fillId="0" borderId="12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3" applyFont="1" applyFill="1" applyBorder="1" applyAlignment="1" applyProtection="1">
      <alignment horizontal="center" vertical="center" textRotation="90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58" fillId="46" borderId="10" xfId="2244" applyFont="1" applyFill="1" applyBorder="1" applyAlignment="1" applyProtection="1">
      <alignment horizontal="center" vertical="center" wrapText="1"/>
      <protection locked="0"/>
    </xf>
    <xf numFmtId="0" fontId="58" fillId="0" borderId="0" xfId="2235" applyFont="1" applyAlignment="1" applyProtection="1">
      <alignment horizontal="center" vertical="center" wrapText="1"/>
      <protection locked="0"/>
    </xf>
    <xf numFmtId="0" fontId="58" fillId="46" borderId="17" xfId="2244" applyFont="1" applyFill="1" applyBorder="1" applyAlignment="1" applyProtection="1">
      <alignment horizontal="center" vertical="center" wrapText="1"/>
      <protection locked="0"/>
    </xf>
    <xf numFmtId="0" fontId="58" fillId="46" borderId="18" xfId="2244" applyFont="1" applyFill="1" applyBorder="1" applyAlignment="1" applyProtection="1">
      <alignment horizontal="center" vertical="center" wrapText="1"/>
      <protection locked="0"/>
    </xf>
    <xf numFmtId="171" fontId="25" fillId="46" borderId="11" xfId="2244" applyNumberFormat="1" applyFont="1" applyFill="1" applyBorder="1" applyAlignment="1" applyProtection="1">
      <alignment horizontal="center" vertical="center" wrapText="1"/>
      <protection locked="0"/>
    </xf>
    <xf numFmtId="171" fontId="25" fillId="46" borderId="14" xfId="224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Alignment="1" applyProtection="1">
      <alignment horizontal="center" vertical="center" wrapText="1"/>
      <protection locked="0"/>
    </xf>
    <xf numFmtId="0" fontId="63" fillId="0" borderId="0" xfId="2238" applyFont="1" applyAlignment="1" applyProtection="1">
      <alignment horizontal="center" vertical="center"/>
      <protection locked="0"/>
    </xf>
    <xf numFmtId="0" fontId="54" fillId="0" borderId="0" xfId="1776" applyFont="1" applyBorder="1" applyAlignment="1">
      <alignment horizontal="right" wrapText="1"/>
    </xf>
    <xf numFmtId="0" fontId="54" fillId="0" borderId="0" xfId="1776" applyFont="1" applyBorder="1" applyAlignment="1">
      <alignment horizontal="left" wrapText="1"/>
    </xf>
    <xf numFmtId="0" fontId="58" fillId="0" borderId="0" xfId="2238" applyFont="1" applyFill="1" applyAlignment="1" applyProtection="1">
      <alignment horizontal="center" vertical="center" wrapText="1"/>
      <protection locked="0"/>
    </xf>
    <xf numFmtId="0" fontId="57" fillId="0" borderId="0" xfId="1776" applyFont="1" applyAlignment="1">
      <alignment horizontal="center"/>
    </xf>
    <xf numFmtId="0" fontId="45" fillId="0" borderId="0" xfId="1776" applyFont="1" applyAlignment="1">
      <alignment horizontal="center" vertical="center" wrapText="1"/>
    </xf>
    <xf numFmtId="0" fontId="56" fillId="0" borderId="0" xfId="1776" applyFont="1" applyAlignment="1">
      <alignment horizontal="center" vertical="center" wrapText="1"/>
    </xf>
  </cellXfs>
  <cellStyles count="2337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2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 2" xfId="2237"/>
    <cellStyle name="Обычный_конкур1 2 2" xfId="2333"/>
    <cellStyle name="Обычный_Лист Microsoft Excel" xfId="2238"/>
    <cellStyle name="Обычный_Лист Microsoft Excel 10" xfId="2239"/>
    <cellStyle name="Обычный_Лист Microsoft Excel 10 2" xfId="2334"/>
    <cellStyle name="Обычный_Лист Microsoft Excel 11" xfId="2240"/>
    <cellStyle name="Обычный_Лист Microsoft Excel 11 2" xfId="2331"/>
    <cellStyle name="Обычный_Лист Microsoft Excel 2" xfId="2241"/>
    <cellStyle name="Обычный_Лист Microsoft Excel 2 12 2" xfId="2335"/>
    <cellStyle name="Обычный_Лист Microsoft Excel 3" xfId="2242"/>
    <cellStyle name="Обычный_Лист Microsoft Excel 3 2" xfId="2243"/>
    <cellStyle name="Обычный_Лист Microsoft Excel 4 2" xfId="2244"/>
    <cellStyle name="Обычный_Орел 11" xfId="2336"/>
    <cellStyle name="Обычный_Россия (В) юниоры 2_Стартовые 04-06.04.13" xfId="2245"/>
    <cellStyle name="Плохой" xfId="2246" builtinId="27" customBuiltin="1"/>
    <cellStyle name="Плохой 2" xfId="2247"/>
    <cellStyle name="Плохой 3" xfId="2248"/>
    <cellStyle name="Плохой 4" xfId="2249"/>
    <cellStyle name="Плохой 5" xfId="2250"/>
    <cellStyle name="Плохой 5 2" xfId="2251"/>
    <cellStyle name="Плохой 6" xfId="2252"/>
    <cellStyle name="Плохой 6 2" xfId="2253"/>
    <cellStyle name="Плохой 7" xfId="2254"/>
    <cellStyle name="Плохой 7 2" xfId="2255"/>
    <cellStyle name="Плохой 8" xfId="2256"/>
    <cellStyle name="Пояснение" xfId="2257" builtinId="53" customBuiltin="1"/>
    <cellStyle name="Пояснение 2" xfId="2258"/>
    <cellStyle name="Пояснение 3" xfId="2259"/>
    <cellStyle name="Пояснение 4" xfId="2260"/>
    <cellStyle name="Пояснение 4 2" xfId="2261"/>
    <cellStyle name="Пояснение 5" xfId="2262"/>
    <cellStyle name="Пояснение 5 2" xfId="2263"/>
    <cellStyle name="Пояснение 6" xfId="2264"/>
    <cellStyle name="Пояснение 6 2" xfId="2265"/>
    <cellStyle name="Пояснение 7" xfId="2266"/>
    <cellStyle name="Примечание" xfId="2267" builtinId="10" customBuiltin="1"/>
    <cellStyle name="Примечание 2" xfId="2268"/>
    <cellStyle name="Примечание 3" xfId="2269"/>
    <cellStyle name="Примечание 4" xfId="2270"/>
    <cellStyle name="Примечание 5" xfId="2271"/>
    <cellStyle name="Примечание 6" xfId="2272"/>
    <cellStyle name="Примечание 6 2" xfId="2273"/>
    <cellStyle name="Примечание 7" xfId="2274"/>
    <cellStyle name="Примечание 7 2" xfId="2275"/>
    <cellStyle name="Примечание 8" xfId="2276"/>
    <cellStyle name="Примечание 8 2" xfId="2277"/>
    <cellStyle name="Примечание 9" xfId="2278"/>
    <cellStyle name="Процентный 2" xfId="2279"/>
    <cellStyle name="Связанная ячейка" xfId="2280" builtinId="24" customBuiltin="1"/>
    <cellStyle name="Связанная ячейка 2" xfId="2281"/>
    <cellStyle name="Связанная ячейка 3" xfId="2282"/>
    <cellStyle name="Связанная ячейка 4" xfId="2283"/>
    <cellStyle name="Связанная ячейка 4 2" xfId="2284"/>
    <cellStyle name="Связанная ячейка 5" xfId="2285"/>
    <cellStyle name="Связанная ячейка 5 2" xfId="2286"/>
    <cellStyle name="Связанная ячейка 6" xfId="2287"/>
    <cellStyle name="Связанная ячейка 6 2" xfId="2288"/>
    <cellStyle name="Связанная ячейка 7" xfId="2289"/>
    <cellStyle name="Текст предупреждения" xfId="2290" builtinId="11" customBuiltin="1"/>
    <cellStyle name="Текст предупреждения 2" xfId="2291"/>
    <cellStyle name="Текст предупреждения 3" xfId="2292"/>
    <cellStyle name="Текст предупреждения 4" xfId="2293"/>
    <cellStyle name="Текст предупреждения 4 2" xfId="2294"/>
    <cellStyle name="Текст предупреждения 5" xfId="2295"/>
    <cellStyle name="Текст предупреждения 5 2" xfId="2296"/>
    <cellStyle name="Текст предупреждения 6" xfId="2297"/>
    <cellStyle name="Текст предупреждения 6 2" xfId="2298"/>
    <cellStyle name="Текст предупреждения 7" xfId="2299"/>
    <cellStyle name="Финансовый 2" xfId="2300"/>
    <cellStyle name="Финансовый 2 2" xfId="2301"/>
    <cellStyle name="Финансовый 2 2 2" xfId="2302"/>
    <cellStyle name="Финансовый 2 2 2 2" xfId="2303"/>
    <cellStyle name="Финансовый 2 2 3" xfId="2304"/>
    <cellStyle name="Финансовый 2 2 4" xfId="2305"/>
    <cellStyle name="Финансовый 2 2 4 2" xfId="2306"/>
    <cellStyle name="Финансовый 2 2 5" xfId="2307"/>
    <cellStyle name="Финансовый 2 2 5 2" xfId="2308"/>
    <cellStyle name="Финансовый 2 2 6" xfId="2309"/>
    <cellStyle name="Финансовый 2 2 6 2" xfId="2310"/>
    <cellStyle name="Финансовый 2 3" xfId="2311"/>
    <cellStyle name="Финансовый 2 3 2" xfId="2312"/>
    <cellStyle name="Финансовый 2 4" xfId="2313"/>
    <cellStyle name="Финансовый 2 4 2" xfId="2314"/>
    <cellStyle name="Финансовый 3" xfId="2315"/>
    <cellStyle name="Финансовый 3 2" xfId="2316"/>
    <cellStyle name="Финансовый 3 3" xfId="2317"/>
    <cellStyle name="Финансовый 3 4" xfId="2318"/>
    <cellStyle name="Финансовый 4" xfId="2319"/>
    <cellStyle name="Хороший" xfId="2320" builtinId="26" customBuiltin="1"/>
    <cellStyle name="Хороший 2" xfId="2321"/>
    <cellStyle name="Хороший 3" xfId="2322"/>
    <cellStyle name="Хороший 4" xfId="2323"/>
    <cellStyle name="Хороший 5" xfId="2324"/>
    <cellStyle name="Хороший 5 2" xfId="2325"/>
    <cellStyle name="Хороший 6" xfId="2326"/>
    <cellStyle name="Хороший 6 2" xfId="2327"/>
    <cellStyle name="Хороший 7" xfId="2328"/>
    <cellStyle name="Хороший 7 2" xfId="2329"/>
    <cellStyle name="Хороший 8" xfId="2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267334</xdr:rowOff>
    </xdr:from>
    <xdr:to>
      <xdr:col>3</xdr:col>
      <xdr:colOff>1445304</xdr:colOff>
      <xdr:row>1</xdr:row>
      <xdr:rowOff>162560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080" y="267334"/>
          <a:ext cx="1445304" cy="6064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0</xdr:row>
      <xdr:rowOff>215900</xdr:rowOff>
    </xdr:from>
    <xdr:to>
      <xdr:col>26</xdr:col>
      <xdr:colOff>162561</xdr:colOff>
      <xdr:row>0</xdr:row>
      <xdr:rowOff>863600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69800" y="215900"/>
          <a:ext cx="1153161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190500</xdr:colOff>
      <xdr:row>0</xdr:row>
      <xdr:rowOff>330200</xdr:rowOff>
    </xdr:from>
    <xdr:to>
      <xdr:col>5</xdr:col>
      <xdr:colOff>126999</xdr:colOff>
      <xdr:row>0</xdr:row>
      <xdr:rowOff>974452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330200"/>
          <a:ext cx="18668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172720</xdr:colOff>
      <xdr:row>0</xdr:row>
      <xdr:rowOff>154940</xdr:rowOff>
    </xdr:from>
    <xdr:to>
      <xdr:col>4</xdr:col>
      <xdr:colOff>132081</xdr:colOff>
      <xdr:row>0</xdr:row>
      <xdr:rowOff>802640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20" y="154940"/>
          <a:ext cx="1371601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140335</xdr:colOff>
      <xdr:row>0</xdr:row>
      <xdr:rowOff>196215</xdr:rowOff>
    </xdr:from>
    <xdr:to>
      <xdr:col>25</xdr:col>
      <xdr:colOff>355600</xdr:colOff>
      <xdr:row>2</xdr:row>
      <xdr:rowOff>20320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8415" y="196215"/>
          <a:ext cx="1597025" cy="8705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172720</xdr:colOff>
      <xdr:row>0</xdr:row>
      <xdr:rowOff>152400</xdr:rowOff>
    </xdr:from>
    <xdr:to>
      <xdr:col>4</xdr:col>
      <xdr:colOff>444499</xdr:colOff>
      <xdr:row>0</xdr:row>
      <xdr:rowOff>796652</xdr:rowOff>
    </xdr:to>
    <xdr:pic>
      <xdr:nvPicPr>
        <xdr:cNvPr id="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720" y="152400"/>
          <a:ext cx="19176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4</xdr:col>
      <xdr:colOff>436880</xdr:colOff>
      <xdr:row>0</xdr:row>
      <xdr:rowOff>797330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1865630" cy="670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206375</xdr:colOff>
      <xdr:row>0</xdr:row>
      <xdr:rowOff>257175</xdr:rowOff>
    </xdr:from>
    <xdr:to>
      <xdr:col>25</xdr:col>
      <xdr:colOff>449580</xdr:colOff>
      <xdr:row>1</xdr:row>
      <xdr:rowOff>120138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1875" y="257175"/>
          <a:ext cx="1589405" cy="67576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271779</xdr:colOff>
      <xdr:row>0</xdr:row>
      <xdr:rowOff>165735</xdr:rowOff>
    </xdr:from>
    <xdr:to>
      <xdr:col>4</xdr:col>
      <xdr:colOff>111760</xdr:colOff>
      <xdr:row>1</xdr:row>
      <xdr:rowOff>118110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779" y="165735"/>
          <a:ext cx="1485901" cy="6432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</xdr:colOff>
      <xdr:row>0</xdr:row>
      <xdr:rowOff>106045</xdr:rowOff>
    </xdr:from>
    <xdr:to>
      <xdr:col>4</xdr:col>
      <xdr:colOff>497840</xdr:colOff>
      <xdr:row>0</xdr:row>
      <xdr:rowOff>751186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410" y="106045"/>
          <a:ext cx="1784350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7170" y="213361"/>
          <a:ext cx="134500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271779</xdr:colOff>
      <xdr:row>0</xdr:row>
      <xdr:rowOff>165735</xdr:rowOff>
    </xdr:from>
    <xdr:to>
      <xdr:col>4</xdr:col>
      <xdr:colOff>111760</xdr:colOff>
      <xdr:row>1</xdr:row>
      <xdr:rowOff>118110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779" y="165735"/>
          <a:ext cx="1485901" cy="64579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38101</xdr:rowOff>
    </xdr:from>
    <xdr:to>
      <xdr:col>4</xdr:col>
      <xdr:colOff>228600</xdr:colOff>
      <xdr:row>0</xdr:row>
      <xdr:rowOff>682353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8101"/>
          <a:ext cx="192023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1041400</xdr:colOff>
      <xdr:row>0</xdr:row>
      <xdr:rowOff>97154</xdr:rowOff>
    </xdr:from>
    <xdr:to>
      <xdr:col>11</xdr:col>
      <xdr:colOff>784904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59800" y="97154"/>
          <a:ext cx="1419904" cy="6521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170181</xdr:colOff>
      <xdr:row>0</xdr:row>
      <xdr:rowOff>6350</xdr:rowOff>
    </xdr:from>
    <xdr:to>
      <xdr:col>3</xdr:col>
      <xdr:colOff>1102361</xdr:colOff>
      <xdr:row>1</xdr:row>
      <xdr:rowOff>97155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81" y="6350"/>
          <a:ext cx="1249680" cy="56070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302260</xdr:colOff>
      <xdr:row>0</xdr:row>
      <xdr:rowOff>116841</xdr:rowOff>
    </xdr:from>
    <xdr:to>
      <xdr:col>25</xdr:col>
      <xdr:colOff>191770</xdr:colOff>
      <xdr:row>0</xdr:row>
      <xdr:rowOff>896621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6100" y="116841"/>
          <a:ext cx="1606550" cy="7797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154940</xdr:colOff>
      <xdr:row>0</xdr:row>
      <xdr:rowOff>119380</xdr:rowOff>
    </xdr:from>
    <xdr:to>
      <xdr:col>6</xdr:col>
      <xdr:colOff>264160</xdr:colOff>
      <xdr:row>0</xdr:row>
      <xdr:rowOff>763632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940" y="119380"/>
          <a:ext cx="2080260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116841</xdr:rowOff>
    </xdr:from>
    <xdr:to>
      <xdr:col>3</xdr:col>
      <xdr:colOff>1126490</xdr:colOff>
      <xdr:row>0</xdr:row>
      <xdr:rowOff>828041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6841"/>
          <a:ext cx="160655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180341</xdr:colOff>
      <xdr:row>0</xdr:row>
      <xdr:rowOff>139700</xdr:rowOff>
    </xdr:from>
    <xdr:to>
      <xdr:col>26</xdr:col>
      <xdr:colOff>379095</xdr:colOff>
      <xdr:row>0</xdr:row>
      <xdr:rowOff>894080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6821" y="139700"/>
          <a:ext cx="1631314" cy="7543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152400</xdr:rowOff>
    </xdr:from>
    <xdr:to>
      <xdr:col>5</xdr:col>
      <xdr:colOff>63499</xdr:colOff>
      <xdr:row>1</xdr:row>
      <xdr:rowOff>9252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152400"/>
          <a:ext cx="18668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83821</xdr:colOff>
      <xdr:row>0</xdr:row>
      <xdr:rowOff>220980</xdr:rowOff>
    </xdr:from>
    <xdr:to>
      <xdr:col>26</xdr:col>
      <xdr:colOff>282575</xdr:colOff>
      <xdr:row>2</xdr:row>
      <xdr:rowOff>86360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9621" y="220980"/>
          <a:ext cx="1595754" cy="6527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5</xdr:col>
      <xdr:colOff>88899</xdr:colOff>
      <xdr:row>0</xdr:row>
      <xdr:rowOff>758552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18668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0</xdr:row>
      <xdr:rowOff>193040</xdr:rowOff>
    </xdr:from>
    <xdr:to>
      <xdr:col>4</xdr:col>
      <xdr:colOff>335280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93040"/>
          <a:ext cx="1671319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0</xdr:row>
      <xdr:rowOff>190500</xdr:rowOff>
    </xdr:from>
    <xdr:to>
      <xdr:col>5</xdr:col>
      <xdr:colOff>389255</xdr:colOff>
      <xdr:row>0</xdr:row>
      <xdr:rowOff>866140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540" y="190500"/>
          <a:ext cx="1504315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25"/>
  <sheetViews>
    <sheetView view="pageBreakPreview" zoomScaleSheetLayoutView="100" workbookViewId="0">
      <selection activeCell="I23" sqref="I23"/>
    </sheetView>
  </sheetViews>
  <sheetFormatPr defaultColWidth="9.140625" defaultRowHeight="12.75"/>
  <cols>
    <col min="1" max="1" width="5.5703125" style="28" customWidth="1"/>
    <col min="2" max="3" width="4.28515625" style="28" hidden="1" customWidth="1"/>
    <col min="4" max="4" width="19.5703125" style="26" customWidth="1"/>
    <col min="5" max="5" width="7.42578125" style="26" customWidth="1"/>
    <col min="6" max="6" width="5.5703125" style="26" customWidth="1"/>
    <col min="7" max="7" width="33" style="26" customWidth="1"/>
    <col min="8" max="8" width="8.85546875" style="26" customWidth="1"/>
    <col min="9" max="9" width="16" style="29" customWidth="1"/>
    <col min="10" max="10" width="15" style="29" customWidth="1"/>
    <col min="11" max="11" width="21.7109375" style="30" customWidth="1"/>
    <col min="12" max="12" width="11.140625" style="26" customWidth="1"/>
    <col min="13" max="16384" width="9.140625" style="26"/>
  </cols>
  <sheetData>
    <row r="1" spans="1:12" ht="55.9" customHeight="1">
      <c r="A1" s="241" t="s">
        <v>130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34" customFormat="1" ht="13.15" customHeight="1">
      <c r="A3" s="243" t="s">
        <v>17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.95" customHeight="1">
      <c r="A4" s="244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39" customFormat="1" ht="15" customHeight="1">
      <c r="A5" s="58" t="s">
        <v>70</v>
      </c>
      <c r="B5" s="35"/>
      <c r="C5" s="35"/>
      <c r="D5" s="36"/>
      <c r="E5" s="36"/>
      <c r="F5" s="36"/>
      <c r="G5" s="37"/>
      <c r="H5" s="37"/>
      <c r="I5" s="38"/>
      <c r="J5" s="38"/>
      <c r="L5" s="207" t="s">
        <v>131</v>
      </c>
    </row>
    <row r="6" spans="1:12" s="27" customFormat="1" ht="60" customHeight="1">
      <c r="A6" s="40" t="s">
        <v>1</v>
      </c>
      <c r="B6" s="40" t="s">
        <v>2</v>
      </c>
      <c r="C6" s="40" t="s">
        <v>12</v>
      </c>
      <c r="D6" s="41" t="s">
        <v>10</v>
      </c>
      <c r="E6" s="41" t="s">
        <v>3</v>
      </c>
      <c r="F6" s="40" t="s">
        <v>13</v>
      </c>
      <c r="G6" s="41" t="s">
        <v>11</v>
      </c>
      <c r="H6" s="41" t="s">
        <v>3</v>
      </c>
      <c r="I6" s="41" t="s">
        <v>4</v>
      </c>
      <c r="J6" s="41" t="s">
        <v>5</v>
      </c>
      <c r="K6" s="41" t="s">
        <v>6</v>
      </c>
      <c r="L6" s="41" t="s">
        <v>7</v>
      </c>
    </row>
    <row r="7" spans="1:12" s="17" customFormat="1" ht="38.450000000000003" customHeight="1">
      <c r="A7" s="32">
        <v>1</v>
      </c>
      <c r="B7" s="240"/>
      <c r="C7" s="240"/>
      <c r="D7" s="183" t="s">
        <v>243</v>
      </c>
      <c r="E7" s="184" t="s">
        <v>244</v>
      </c>
      <c r="F7" s="185" t="s">
        <v>8</v>
      </c>
      <c r="G7" s="186" t="s">
        <v>245</v>
      </c>
      <c r="H7" s="184" t="s">
        <v>246</v>
      </c>
      <c r="I7" s="185" t="s">
        <v>247</v>
      </c>
      <c r="J7" s="185" t="s">
        <v>68</v>
      </c>
      <c r="K7" s="175" t="s">
        <v>259</v>
      </c>
      <c r="L7" s="25" t="s">
        <v>126</v>
      </c>
    </row>
    <row r="8" spans="1:12" s="17" customFormat="1" ht="38.450000000000003" customHeight="1">
      <c r="A8" s="32">
        <v>2</v>
      </c>
      <c r="B8" s="59"/>
      <c r="C8" s="59"/>
      <c r="D8" s="197" t="s">
        <v>218</v>
      </c>
      <c r="E8" s="184" t="s">
        <v>219</v>
      </c>
      <c r="F8" s="223" t="s">
        <v>8</v>
      </c>
      <c r="G8" s="224" t="s">
        <v>220</v>
      </c>
      <c r="H8" s="225" t="s">
        <v>221</v>
      </c>
      <c r="I8" s="185" t="s">
        <v>222</v>
      </c>
      <c r="J8" s="226"/>
      <c r="K8" s="175" t="s">
        <v>234</v>
      </c>
      <c r="L8" s="25" t="s">
        <v>126</v>
      </c>
    </row>
    <row r="9" spans="1:12" s="17" customFormat="1" ht="38.450000000000003" customHeight="1">
      <c r="A9" s="32">
        <v>3</v>
      </c>
      <c r="B9" s="59"/>
      <c r="C9" s="59"/>
      <c r="D9" s="197" t="s">
        <v>95</v>
      </c>
      <c r="E9" s="198" t="s">
        <v>96</v>
      </c>
      <c r="F9" s="199" t="s">
        <v>8</v>
      </c>
      <c r="G9" s="200" t="s">
        <v>97</v>
      </c>
      <c r="H9" s="198" t="s">
        <v>98</v>
      </c>
      <c r="I9" s="199" t="s">
        <v>99</v>
      </c>
      <c r="J9" s="199" t="s">
        <v>64</v>
      </c>
      <c r="K9" s="201" t="s">
        <v>94</v>
      </c>
      <c r="L9" s="25" t="s">
        <v>126</v>
      </c>
    </row>
    <row r="10" spans="1:12" s="17" customFormat="1" ht="38.450000000000003" customHeight="1">
      <c r="A10" s="32">
        <v>4</v>
      </c>
      <c r="B10" s="59"/>
      <c r="C10" s="59"/>
      <c r="D10" s="197" t="s">
        <v>95</v>
      </c>
      <c r="E10" s="198" t="s">
        <v>96</v>
      </c>
      <c r="F10" s="199" t="s">
        <v>8</v>
      </c>
      <c r="G10" s="200" t="s">
        <v>100</v>
      </c>
      <c r="H10" s="198" t="s">
        <v>101</v>
      </c>
      <c r="I10" s="199" t="s">
        <v>102</v>
      </c>
      <c r="J10" s="199" t="s">
        <v>64</v>
      </c>
      <c r="K10" s="201" t="s">
        <v>94</v>
      </c>
      <c r="L10" s="25" t="s">
        <v>126</v>
      </c>
    </row>
    <row r="11" spans="1:12" s="17" customFormat="1" ht="38.450000000000003" customHeight="1">
      <c r="A11" s="32">
        <v>5</v>
      </c>
      <c r="B11" s="59"/>
      <c r="C11" s="59"/>
      <c r="D11" s="183" t="s">
        <v>80</v>
      </c>
      <c r="E11" s="184" t="s">
        <v>81</v>
      </c>
      <c r="F11" s="185" t="s">
        <v>8</v>
      </c>
      <c r="G11" s="186" t="s">
        <v>177</v>
      </c>
      <c r="H11" s="184" t="s">
        <v>178</v>
      </c>
      <c r="I11" s="185" t="s">
        <v>179</v>
      </c>
      <c r="J11" s="202" t="s">
        <v>64</v>
      </c>
      <c r="K11" s="175" t="s">
        <v>233</v>
      </c>
      <c r="L11" s="25" t="s">
        <v>126</v>
      </c>
    </row>
    <row r="12" spans="1:12" s="17" customFormat="1" ht="38.450000000000003" customHeight="1">
      <c r="A12" s="32">
        <v>6</v>
      </c>
      <c r="B12" s="59"/>
      <c r="C12" s="59"/>
      <c r="D12" s="227" t="s">
        <v>223</v>
      </c>
      <c r="E12" s="228" t="s">
        <v>224</v>
      </c>
      <c r="F12" s="229">
        <v>2</v>
      </c>
      <c r="G12" s="230" t="s">
        <v>225</v>
      </c>
      <c r="H12" s="231" t="s">
        <v>226</v>
      </c>
      <c r="I12" s="232" t="s">
        <v>227</v>
      </c>
      <c r="J12" s="232" t="s">
        <v>228</v>
      </c>
      <c r="K12" s="233" t="s">
        <v>235</v>
      </c>
      <c r="L12" s="25" t="s">
        <v>126</v>
      </c>
    </row>
    <row r="13" spans="1:12" s="17" customFormat="1" ht="38.450000000000003" customHeight="1">
      <c r="A13" s="32">
        <v>7</v>
      </c>
      <c r="B13" s="59"/>
      <c r="C13" s="59"/>
      <c r="D13" s="197" t="s">
        <v>163</v>
      </c>
      <c r="E13" s="198"/>
      <c r="F13" s="199" t="s">
        <v>8</v>
      </c>
      <c r="G13" s="200" t="s">
        <v>164</v>
      </c>
      <c r="H13" s="198"/>
      <c r="I13" s="199" t="s">
        <v>165</v>
      </c>
      <c r="J13" s="199" t="s">
        <v>64</v>
      </c>
      <c r="K13" s="201" t="s">
        <v>94</v>
      </c>
      <c r="L13" s="25" t="s">
        <v>126</v>
      </c>
    </row>
    <row r="14" spans="1:12" s="17" customFormat="1" ht="38.450000000000003" customHeight="1">
      <c r="A14" s="32">
        <v>8</v>
      </c>
      <c r="B14" s="59"/>
      <c r="C14" s="59"/>
      <c r="D14" s="197" t="s">
        <v>194</v>
      </c>
      <c r="E14" s="204" t="s">
        <v>195</v>
      </c>
      <c r="F14" s="205">
        <v>1</v>
      </c>
      <c r="G14" s="200" t="s">
        <v>229</v>
      </c>
      <c r="H14" s="198" t="s">
        <v>230</v>
      </c>
      <c r="I14" s="199" t="s">
        <v>231</v>
      </c>
      <c r="J14" s="199" t="s">
        <v>192</v>
      </c>
      <c r="K14" s="201" t="s">
        <v>236</v>
      </c>
      <c r="L14" s="25" t="s">
        <v>126</v>
      </c>
    </row>
    <row r="15" spans="1:12" s="17" customFormat="1" ht="38.450000000000003" customHeight="1">
      <c r="A15" s="32">
        <v>9</v>
      </c>
      <c r="B15" s="59"/>
      <c r="C15" s="59"/>
      <c r="D15" s="197" t="s">
        <v>133</v>
      </c>
      <c r="E15" s="198" t="s">
        <v>134</v>
      </c>
      <c r="F15" s="199" t="s">
        <v>8</v>
      </c>
      <c r="G15" s="200" t="s">
        <v>135</v>
      </c>
      <c r="H15" s="198" t="s">
        <v>136</v>
      </c>
      <c r="I15" s="199" t="s">
        <v>137</v>
      </c>
      <c r="J15" s="199" t="s">
        <v>138</v>
      </c>
      <c r="K15" s="201" t="s">
        <v>129</v>
      </c>
      <c r="L15" s="25" t="s">
        <v>126</v>
      </c>
    </row>
    <row r="16" spans="1:12" s="17" customFormat="1" ht="38.450000000000003" customHeight="1">
      <c r="A16" s="32">
        <v>10</v>
      </c>
      <c r="B16" s="59"/>
      <c r="C16" s="59"/>
      <c r="D16" s="197" t="s">
        <v>154</v>
      </c>
      <c r="E16" s="198" t="s">
        <v>155</v>
      </c>
      <c r="F16" s="199" t="s">
        <v>8</v>
      </c>
      <c r="G16" s="218" t="s">
        <v>71</v>
      </c>
      <c r="H16" s="219" t="s">
        <v>72</v>
      </c>
      <c r="I16" s="219" t="s">
        <v>186</v>
      </c>
      <c r="J16" s="208" t="s">
        <v>64</v>
      </c>
      <c r="K16" s="201" t="s">
        <v>94</v>
      </c>
      <c r="L16" s="25" t="s">
        <v>126</v>
      </c>
    </row>
    <row r="17" spans="1:12" s="17" customFormat="1" ht="38.450000000000003" customHeight="1">
      <c r="A17" s="32">
        <v>11</v>
      </c>
      <c r="B17" s="59"/>
      <c r="C17" s="59"/>
      <c r="D17" s="210" t="s">
        <v>162</v>
      </c>
      <c r="E17" s="211"/>
      <c r="F17" s="212" t="s">
        <v>8</v>
      </c>
      <c r="G17" s="200" t="s">
        <v>107</v>
      </c>
      <c r="H17" s="198" t="s">
        <v>104</v>
      </c>
      <c r="I17" s="199" t="s">
        <v>105</v>
      </c>
      <c r="J17" s="199" t="s">
        <v>106</v>
      </c>
      <c r="K17" s="201" t="s">
        <v>120</v>
      </c>
      <c r="L17" s="25" t="s">
        <v>126</v>
      </c>
    </row>
    <row r="18" spans="1:12" s="17" customFormat="1" ht="38.450000000000003" customHeight="1">
      <c r="A18" s="32">
        <v>12</v>
      </c>
      <c r="B18" s="59"/>
      <c r="C18" s="59"/>
      <c r="D18" s="210" t="s">
        <v>166</v>
      </c>
      <c r="E18" s="211"/>
      <c r="F18" s="212" t="s">
        <v>8</v>
      </c>
      <c r="G18" s="200" t="s">
        <v>108</v>
      </c>
      <c r="H18" s="198" t="s">
        <v>109</v>
      </c>
      <c r="I18" s="199" t="s">
        <v>89</v>
      </c>
      <c r="J18" s="212" t="s">
        <v>167</v>
      </c>
      <c r="K18" s="213" t="s">
        <v>94</v>
      </c>
      <c r="L18" s="25" t="s">
        <v>126</v>
      </c>
    </row>
    <row r="19" spans="1:12" s="17" customFormat="1" ht="38.450000000000003" customHeight="1">
      <c r="A19" s="32">
        <v>13</v>
      </c>
      <c r="B19" s="59"/>
      <c r="C19" s="59"/>
      <c r="D19" s="183" t="s">
        <v>86</v>
      </c>
      <c r="E19" s="184" t="s">
        <v>87</v>
      </c>
      <c r="F19" s="185" t="s">
        <v>37</v>
      </c>
      <c r="G19" s="186" t="s">
        <v>151</v>
      </c>
      <c r="H19" s="184"/>
      <c r="I19" s="185" t="s">
        <v>152</v>
      </c>
      <c r="J19" s="185" t="s">
        <v>110</v>
      </c>
      <c r="K19" s="175" t="s">
        <v>94</v>
      </c>
      <c r="L19" s="25" t="s">
        <v>126</v>
      </c>
    </row>
    <row r="20" spans="1:12" s="17" customFormat="1" ht="38.450000000000003" customHeight="1">
      <c r="A20" s="32">
        <v>14</v>
      </c>
      <c r="B20" s="59"/>
      <c r="C20" s="59"/>
      <c r="D20" s="197" t="s">
        <v>103</v>
      </c>
      <c r="E20" s="198" t="s">
        <v>156</v>
      </c>
      <c r="F20" s="199" t="s">
        <v>8</v>
      </c>
      <c r="G20" s="186" t="s">
        <v>200</v>
      </c>
      <c r="H20" s="184" t="s">
        <v>201</v>
      </c>
      <c r="I20" s="185" t="s">
        <v>106</v>
      </c>
      <c r="J20" s="199" t="s">
        <v>106</v>
      </c>
      <c r="K20" s="201" t="s">
        <v>120</v>
      </c>
      <c r="L20" s="25" t="s">
        <v>126</v>
      </c>
    </row>
    <row r="21" spans="1:12" ht="38.450000000000003" customHeight="1">
      <c r="A21" s="32">
        <v>15</v>
      </c>
      <c r="B21" s="60"/>
      <c r="C21" s="60"/>
      <c r="D21" s="197" t="s">
        <v>103</v>
      </c>
      <c r="E21" s="198" t="s">
        <v>156</v>
      </c>
      <c r="F21" s="199" t="s">
        <v>8</v>
      </c>
      <c r="G21" s="200" t="s">
        <v>107</v>
      </c>
      <c r="H21" s="198" t="s">
        <v>104</v>
      </c>
      <c r="I21" s="199" t="s">
        <v>105</v>
      </c>
      <c r="J21" s="199" t="s">
        <v>106</v>
      </c>
      <c r="K21" s="201" t="s">
        <v>120</v>
      </c>
      <c r="L21" s="25" t="s">
        <v>126</v>
      </c>
    </row>
    <row r="22" spans="1:12" ht="46.9" customHeight="1">
      <c r="D22" s="235"/>
      <c r="E22" s="236"/>
      <c r="F22" s="237"/>
      <c r="G22" s="238"/>
      <c r="H22" s="236"/>
      <c r="I22" s="237"/>
      <c r="J22" s="237"/>
      <c r="K22" s="239"/>
    </row>
    <row r="23" spans="1:12" s="166" customFormat="1" ht="14.25">
      <c r="A23" s="163"/>
      <c r="B23" s="163"/>
      <c r="C23" s="163"/>
      <c r="D23" s="18" t="s">
        <v>16</v>
      </c>
      <c r="E23" s="18"/>
      <c r="F23" s="18"/>
      <c r="G23" s="18"/>
      <c r="H23" s="19"/>
      <c r="I23" s="64" t="s">
        <v>111</v>
      </c>
      <c r="L23" s="167"/>
    </row>
    <row r="24" spans="1:12" s="167" customFormat="1" ht="22.9" customHeight="1">
      <c r="A24" s="163"/>
      <c r="B24" s="163"/>
      <c r="C24" s="163"/>
      <c r="D24" s="18"/>
      <c r="E24" s="18"/>
      <c r="F24" s="18"/>
      <c r="G24" s="18"/>
      <c r="H24" s="19"/>
      <c r="I24" s="64"/>
    </row>
    <row r="25" spans="1:12" s="166" customFormat="1" ht="14.25">
      <c r="A25" s="163"/>
      <c r="B25" s="163"/>
      <c r="C25" s="163"/>
      <c r="D25" s="18" t="s">
        <v>9</v>
      </c>
      <c r="E25" s="12"/>
      <c r="F25" s="12"/>
      <c r="G25" s="12"/>
      <c r="H25" s="12"/>
      <c r="I25" s="64" t="s">
        <v>132</v>
      </c>
      <c r="L25" s="167"/>
    </row>
  </sheetData>
  <protectedRanges>
    <protectedRange sqref="I23:I25" name="Диапазон1_3_1_1_3_11_1_1_3_1_1_2_1_3_3_1_1_4_1_1"/>
  </protectedRanges>
  <autoFilter ref="A6:L14"/>
  <sortState ref="A7:L21">
    <sortCondition ref="D7:D21"/>
  </sortState>
  <mergeCells count="4">
    <mergeCell ref="A1:L1"/>
    <mergeCell ref="A3:L3"/>
    <mergeCell ref="A4:L4"/>
    <mergeCell ref="A2:L2"/>
  </mergeCells>
  <pageMargins left="0.27559055118110237" right="0.19685039370078741" top="0.19685039370078741" bottom="0.15748031496062992" header="0.19685039370078741" footer="0.15748031496062992"/>
  <pageSetup paperSize="9" scale="70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7"/>
  <sheetViews>
    <sheetView view="pageBreakPreview" zoomScale="75" zoomScaleSheetLayoutView="75" workbookViewId="0">
      <selection activeCell="D13" sqref="D13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5.5703125" style="99" customWidth="1"/>
    <col min="5" max="5" width="8.28515625" style="99" customWidth="1"/>
    <col min="6" max="6" width="6" style="99" customWidth="1"/>
    <col min="7" max="7" width="27.28515625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2.2851562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5" width="6.85546875" style="125" customWidth="1"/>
    <col min="16" max="16" width="6.85546875" style="126" customWidth="1"/>
    <col min="17" max="17" width="6.85546875" style="99" customWidth="1"/>
    <col min="18" max="19" width="6.85546875" style="125" customWidth="1"/>
    <col min="20" max="20" width="8.7109375" style="126" customWidth="1"/>
    <col min="21" max="21" width="3.7109375" style="99" customWidth="1"/>
    <col min="22" max="23" width="4.85546875" style="99" customWidth="1"/>
    <col min="24" max="24" width="6.28515625" style="99" customWidth="1"/>
    <col min="25" max="25" width="6.7109375" style="99" hidden="1" customWidth="1"/>
    <col min="26" max="26" width="9.7109375" style="126" customWidth="1"/>
    <col min="27" max="27" width="7" style="99" customWidth="1"/>
    <col min="28" max="16384" width="9.140625" style="99"/>
  </cols>
  <sheetData>
    <row r="1" spans="1:44" ht="84" customHeight="1">
      <c r="A1" s="275" t="s">
        <v>217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44" ht="19.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44" s="100" customFormat="1" ht="15.95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44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44" s="102" customFormat="1" ht="21" customHeight="1">
      <c r="A5" s="279" t="s">
        <v>53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44" ht="19.149999999999999" customHeight="1">
      <c r="A6" s="281" t="s">
        <v>208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</row>
    <row r="7" spans="1:44" ht="19.14999999999999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44" s="108" customFormat="1" ht="15" customHeight="1">
      <c r="A8" s="58" t="s">
        <v>70</v>
      </c>
      <c r="B8" s="103"/>
      <c r="C8" s="103"/>
      <c r="D8" s="104"/>
      <c r="E8" s="104"/>
      <c r="F8" s="104"/>
      <c r="G8" s="104"/>
      <c r="H8" s="104"/>
      <c r="I8" s="105"/>
      <c r="J8" s="105"/>
      <c r="K8" s="103"/>
      <c r="L8" s="106"/>
      <c r="M8" s="107"/>
      <c r="O8" s="106"/>
      <c r="P8" s="109"/>
      <c r="R8" s="106"/>
      <c r="S8" s="106"/>
      <c r="T8" s="109"/>
      <c r="Z8" s="63"/>
      <c r="AA8" s="207" t="s">
        <v>131</v>
      </c>
    </row>
    <row r="9" spans="1:44" s="47" customFormat="1" ht="20.100000000000001" customHeight="1">
      <c r="A9" s="274" t="s">
        <v>27</v>
      </c>
      <c r="B9" s="282" t="s">
        <v>2</v>
      </c>
      <c r="C9" s="283" t="s">
        <v>12</v>
      </c>
      <c r="D9" s="286" t="s">
        <v>14</v>
      </c>
      <c r="E9" s="286" t="s">
        <v>3</v>
      </c>
      <c r="F9" s="274" t="s">
        <v>13</v>
      </c>
      <c r="G9" s="286" t="s">
        <v>15</v>
      </c>
      <c r="H9" s="286" t="s">
        <v>3</v>
      </c>
      <c r="I9" s="286" t="s">
        <v>4</v>
      </c>
      <c r="J9" s="110"/>
      <c r="K9" s="286" t="s">
        <v>6</v>
      </c>
      <c r="L9" s="297" t="s">
        <v>46</v>
      </c>
      <c r="M9" s="297"/>
      <c r="N9" s="297"/>
      <c r="O9" s="291" t="s">
        <v>79</v>
      </c>
      <c r="P9" s="292"/>
      <c r="Q9" s="292"/>
      <c r="R9" s="292"/>
      <c r="S9" s="292"/>
      <c r="T9" s="292"/>
      <c r="U9" s="293"/>
      <c r="V9" s="294" t="s">
        <v>19</v>
      </c>
      <c r="W9" s="283" t="s">
        <v>20</v>
      </c>
      <c r="X9" s="274" t="s">
        <v>21</v>
      </c>
      <c r="Y9" s="282" t="s">
        <v>38</v>
      </c>
      <c r="Z9" s="290" t="s">
        <v>23</v>
      </c>
      <c r="AA9" s="290" t="s">
        <v>24</v>
      </c>
    </row>
    <row r="10" spans="1:44" s="47" customFormat="1" ht="20.100000000000001" customHeight="1">
      <c r="A10" s="274"/>
      <c r="B10" s="282"/>
      <c r="C10" s="284"/>
      <c r="D10" s="286"/>
      <c r="E10" s="286"/>
      <c r="F10" s="274"/>
      <c r="G10" s="286"/>
      <c r="H10" s="286"/>
      <c r="I10" s="286"/>
      <c r="J10" s="110"/>
      <c r="K10" s="286"/>
      <c r="L10" s="291" t="s">
        <v>47</v>
      </c>
      <c r="M10" s="292"/>
      <c r="N10" s="293"/>
      <c r="O10" s="291" t="s">
        <v>48</v>
      </c>
      <c r="P10" s="292"/>
      <c r="Q10" s="292"/>
      <c r="R10" s="292"/>
      <c r="S10" s="292"/>
      <c r="T10" s="292"/>
      <c r="U10" s="293"/>
      <c r="V10" s="295"/>
      <c r="W10" s="284"/>
      <c r="X10" s="274"/>
      <c r="Y10" s="282"/>
      <c r="Z10" s="290"/>
      <c r="AA10" s="290"/>
    </row>
    <row r="11" spans="1:44" s="47" customFormat="1" ht="70.150000000000006" customHeight="1">
      <c r="A11" s="274"/>
      <c r="B11" s="282"/>
      <c r="C11" s="285"/>
      <c r="D11" s="286"/>
      <c r="E11" s="286"/>
      <c r="F11" s="274"/>
      <c r="G11" s="286"/>
      <c r="H11" s="286"/>
      <c r="I11" s="286"/>
      <c r="J11" s="110"/>
      <c r="K11" s="286"/>
      <c r="L11" s="111" t="s">
        <v>25</v>
      </c>
      <c r="M11" s="112" t="s">
        <v>26</v>
      </c>
      <c r="N11" s="113" t="s">
        <v>27</v>
      </c>
      <c r="O11" s="9" t="s">
        <v>49</v>
      </c>
      <c r="P11" s="9" t="s">
        <v>50</v>
      </c>
      <c r="Q11" s="9" t="s">
        <v>51</v>
      </c>
      <c r="R11" s="9" t="s">
        <v>52</v>
      </c>
      <c r="S11" s="9" t="s">
        <v>25</v>
      </c>
      <c r="T11" s="112" t="s">
        <v>26</v>
      </c>
      <c r="U11" s="113" t="s">
        <v>27</v>
      </c>
      <c r="V11" s="296"/>
      <c r="W11" s="285"/>
      <c r="X11" s="274"/>
      <c r="Y11" s="282"/>
      <c r="Z11" s="290"/>
      <c r="AA11" s="290"/>
    </row>
    <row r="12" spans="1:44" s="118" customFormat="1" ht="49.15" customHeight="1">
      <c r="A12" s="174">
        <v>1</v>
      </c>
      <c r="B12" s="59"/>
      <c r="C12" s="187"/>
      <c r="D12" s="197" t="s">
        <v>83</v>
      </c>
      <c r="E12" s="198" t="s">
        <v>84</v>
      </c>
      <c r="F12" s="199">
        <v>2</v>
      </c>
      <c r="G12" s="200" t="s">
        <v>73</v>
      </c>
      <c r="H12" s="198" t="s">
        <v>74</v>
      </c>
      <c r="I12" s="199" t="s">
        <v>75</v>
      </c>
      <c r="J12" s="199" t="s">
        <v>85</v>
      </c>
      <c r="K12" s="201" t="s">
        <v>153</v>
      </c>
      <c r="L12" s="114">
        <v>158</v>
      </c>
      <c r="M12" s="115">
        <f t="shared" ref="M12" si="0">L12/2.5-IF($V12=1,0.5,IF($V12=2,1.5,0))</f>
        <v>63.2</v>
      </c>
      <c r="N12" s="45">
        <f>RANK(M12,M$12:M$13,0)</f>
        <v>2</v>
      </c>
      <c r="O12" s="114">
        <v>6.9</v>
      </c>
      <c r="P12" s="114">
        <v>7.1</v>
      </c>
      <c r="Q12" s="114">
        <v>7.2</v>
      </c>
      <c r="R12" s="114">
        <v>7</v>
      </c>
      <c r="S12" s="114">
        <f>O12+P12+Q12+R12</f>
        <v>28.2</v>
      </c>
      <c r="T12" s="115">
        <f t="shared" ref="T12" si="1">S12/0.4</f>
        <v>70.5</v>
      </c>
      <c r="U12" s="45">
        <f>RANK(T12,T$12:T$13,0)</f>
        <v>1</v>
      </c>
      <c r="V12" s="116"/>
      <c r="W12" s="116"/>
      <c r="X12" s="114">
        <f t="shared" ref="X12" si="2">L12+O12+R12</f>
        <v>171.9</v>
      </c>
      <c r="Y12" s="119"/>
      <c r="Z12" s="115">
        <f t="shared" ref="Z12" si="3">(M12+T12)/2-IF($V12=1,0.5,IF($V12=2,1.5,0))</f>
        <v>66.849999999999994</v>
      </c>
      <c r="AA12" s="117" t="s">
        <v>45</v>
      </c>
    </row>
    <row r="13" spans="1:44" s="118" customFormat="1" ht="49.15" customHeight="1">
      <c r="A13" s="174">
        <v>2</v>
      </c>
      <c r="B13" s="59"/>
      <c r="C13" s="187"/>
      <c r="D13" s="197" t="s">
        <v>180</v>
      </c>
      <c r="E13" s="198" t="s">
        <v>181</v>
      </c>
      <c r="F13" s="199" t="s">
        <v>182</v>
      </c>
      <c r="G13" s="200" t="s">
        <v>183</v>
      </c>
      <c r="H13" s="198" t="s">
        <v>184</v>
      </c>
      <c r="I13" s="199" t="s">
        <v>137</v>
      </c>
      <c r="J13" s="199" t="s">
        <v>138</v>
      </c>
      <c r="K13" s="201" t="s">
        <v>185</v>
      </c>
      <c r="L13" s="114">
        <v>160</v>
      </c>
      <c r="M13" s="115">
        <f>L13/2.5-IF($V13=1,0.5,IF($V13=2,1.5,0))</f>
        <v>64</v>
      </c>
      <c r="N13" s="45">
        <f>RANK(M13,M$12:M$13,0)</f>
        <v>1</v>
      </c>
      <c r="O13" s="114">
        <v>6.6</v>
      </c>
      <c r="P13" s="114">
        <v>6.6</v>
      </c>
      <c r="Q13" s="114">
        <v>6.8</v>
      </c>
      <c r="R13" s="114">
        <v>7</v>
      </c>
      <c r="S13" s="114">
        <f>O13+P13+Q13+R13</f>
        <v>27</v>
      </c>
      <c r="T13" s="115">
        <f>S13/0.4</f>
        <v>67.5</v>
      </c>
      <c r="U13" s="45">
        <f>RANK(T13,T$12:T$13,0)</f>
        <v>2</v>
      </c>
      <c r="V13" s="116"/>
      <c r="W13" s="116"/>
      <c r="X13" s="114">
        <f>L13+O13+R13</f>
        <v>173.6</v>
      </c>
      <c r="Y13" s="119"/>
      <c r="Z13" s="115">
        <f>(M13+T13)/2-IF($V13=1,0.5,IF($V13=2,1.5,0))</f>
        <v>65.75</v>
      </c>
      <c r="AA13" s="117" t="s">
        <v>45</v>
      </c>
    </row>
    <row r="14" spans="1:44" s="118" customFormat="1" ht="36.75" customHeight="1">
      <c r="A14" s="55"/>
      <c r="B14" s="60"/>
      <c r="C14" s="60"/>
      <c r="D14" s="72"/>
      <c r="E14" s="49"/>
      <c r="F14" s="61"/>
      <c r="G14" s="62"/>
      <c r="H14" s="73"/>
      <c r="I14" s="74"/>
      <c r="J14" s="75"/>
      <c r="K14" s="73"/>
      <c r="L14" s="120"/>
      <c r="M14" s="121"/>
      <c r="N14" s="56"/>
      <c r="O14" s="120"/>
      <c r="P14" s="121"/>
      <c r="Q14" s="56"/>
      <c r="R14" s="120" t="s">
        <v>112</v>
      </c>
      <c r="S14" s="120"/>
      <c r="T14" s="121"/>
      <c r="U14" s="56"/>
      <c r="V14" s="122"/>
      <c r="W14" s="122"/>
      <c r="X14" s="120"/>
      <c r="Y14" s="123"/>
      <c r="Z14" s="121"/>
      <c r="AA14" s="124"/>
    </row>
    <row r="15" spans="1:44" s="22" customFormat="1" ht="33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4" t="s">
        <v>111</v>
      </c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4"/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4:25" s="12" customFormat="1" ht="33" customHeight="1">
      <c r="D17" s="18" t="s">
        <v>9</v>
      </c>
      <c r="K17" s="64" t="s">
        <v>132</v>
      </c>
      <c r="L17" s="23"/>
      <c r="M17" s="22"/>
      <c r="O17" s="23"/>
      <c r="P17" s="22"/>
      <c r="R17" s="23"/>
      <c r="S17" s="22"/>
      <c r="Y17" s="22"/>
    </row>
  </sheetData>
  <protectedRanges>
    <protectedRange sqref="K15:K16" name="Диапазон1_3_1_1_3_11_1_1_3_1_1_2_1_3_3_1_1_4_1_1_1"/>
    <protectedRange sqref="K17" name="Диапазон1_3_1_1_3_11_1_1_3_1_1_2_1_3_3_1_1_4_1_1_1_1"/>
  </protectedRanges>
  <sortState ref="A16:AR18">
    <sortCondition descending="1" ref="Z16:Z18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8"/>
  <sheetViews>
    <sheetView view="pageBreakPreview" zoomScale="75" zoomScaleSheetLayoutView="75" workbookViewId="0">
      <selection activeCell="D13" sqref="D13:K14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5.5703125" style="99" customWidth="1"/>
    <col min="5" max="5" width="8.28515625" style="99" customWidth="1"/>
    <col min="6" max="6" width="6" style="99" customWidth="1"/>
    <col min="7" max="7" width="27.28515625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2.2851562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5" width="6.85546875" style="125" hidden="1" customWidth="1"/>
    <col min="16" max="16" width="6.85546875" style="126" customWidth="1"/>
    <col min="17" max="17" width="6.85546875" style="99" customWidth="1"/>
    <col min="18" max="19" width="6.85546875" style="125" customWidth="1"/>
    <col min="20" max="20" width="8.7109375" style="126" customWidth="1"/>
    <col min="21" max="21" width="3.7109375" style="99" customWidth="1"/>
    <col min="22" max="23" width="4.85546875" style="99" customWidth="1"/>
    <col min="24" max="24" width="6.28515625" style="99" customWidth="1"/>
    <col min="25" max="25" width="6.7109375" style="99" hidden="1" customWidth="1"/>
    <col min="26" max="26" width="9.7109375" style="126" customWidth="1"/>
    <col min="27" max="27" width="7" style="99" customWidth="1"/>
    <col min="28" max="16384" width="9.140625" style="99"/>
  </cols>
  <sheetData>
    <row r="1" spans="1:44" ht="79.900000000000006" customHeight="1">
      <c r="A1" s="275" t="s">
        <v>130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44" ht="19.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44" s="100" customFormat="1" ht="15.95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44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44" s="102" customFormat="1" ht="21" customHeight="1">
      <c r="A5" s="279" t="s">
        <v>53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44" ht="19.149999999999999" customHeight="1">
      <c r="A6" s="281" t="s">
        <v>208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</row>
    <row r="7" spans="1:44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44" s="108" customFormat="1" ht="15" customHeight="1">
      <c r="A8" s="58" t="s">
        <v>70</v>
      </c>
      <c r="B8" s="103"/>
      <c r="C8" s="103"/>
      <c r="D8" s="104"/>
      <c r="E8" s="104"/>
      <c r="F8" s="104"/>
      <c r="G8" s="104"/>
      <c r="H8" s="104"/>
      <c r="I8" s="105"/>
      <c r="J8" s="105"/>
      <c r="K8" s="103"/>
      <c r="L8" s="106"/>
      <c r="M8" s="107"/>
      <c r="O8" s="106"/>
      <c r="P8" s="109"/>
      <c r="R8" s="106"/>
      <c r="S8" s="106"/>
      <c r="T8" s="109"/>
      <c r="Z8" s="63"/>
      <c r="AA8" s="207" t="s">
        <v>131</v>
      </c>
    </row>
    <row r="9" spans="1:44" s="47" customFormat="1" ht="20.100000000000001" customHeight="1">
      <c r="A9" s="274" t="s">
        <v>27</v>
      </c>
      <c r="B9" s="282" t="s">
        <v>2</v>
      </c>
      <c r="C9" s="282" t="s">
        <v>12</v>
      </c>
      <c r="D9" s="286" t="s">
        <v>14</v>
      </c>
      <c r="E9" s="286" t="s">
        <v>3</v>
      </c>
      <c r="F9" s="274" t="s">
        <v>13</v>
      </c>
      <c r="G9" s="286" t="s">
        <v>15</v>
      </c>
      <c r="H9" s="286" t="s">
        <v>3</v>
      </c>
      <c r="I9" s="286" t="s">
        <v>4</v>
      </c>
      <c r="J9" s="194"/>
      <c r="K9" s="286" t="s">
        <v>6</v>
      </c>
      <c r="L9" s="297" t="s">
        <v>46</v>
      </c>
      <c r="M9" s="297"/>
      <c r="N9" s="297"/>
      <c r="O9" s="297" t="s">
        <v>79</v>
      </c>
      <c r="P9" s="297"/>
      <c r="Q9" s="297"/>
      <c r="R9" s="297"/>
      <c r="S9" s="297"/>
      <c r="T9" s="297"/>
      <c r="U9" s="297"/>
      <c r="V9" s="282" t="s">
        <v>19</v>
      </c>
      <c r="W9" s="282" t="s">
        <v>20</v>
      </c>
      <c r="X9" s="274" t="s">
        <v>21</v>
      </c>
      <c r="Y9" s="282" t="s">
        <v>38</v>
      </c>
      <c r="Z9" s="290" t="s">
        <v>23</v>
      </c>
      <c r="AA9" s="290" t="s">
        <v>24</v>
      </c>
    </row>
    <row r="10" spans="1:44" s="47" customFormat="1" ht="20.100000000000001" customHeight="1">
      <c r="A10" s="274"/>
      <c r="B10" s="282"/>
      <c r="C10" s="282"/>
      <c r="D10" s="286"/>
      <c r="E10" s="286"/>
      <c r="F10" s="274"/>
      <c r="G10" s="286"/>
      <c r="H10" s="286"/>
      <c r="I10" s="286"/>
      <c r="J10" s="194"/>
      <c r="K10" s="286"/>
      <c r="L10" s="297" t="s">
        <v>47</v>
      </c>
      <c r="M10" s="297"/>
      <c r="N10" s="297"/>
      <c r="O10" s="297" t="s">
        <v>48</v>
      </c>
      <c r="P10" s="297"/>
      <c r="Q10" s="297"/>
      <c r="R10" s="297"/>
      <c r="S10" s="297"/>
      <c r="T10" s="297"/>
      <c r="U10" s="297"/>
      <c r="V10" s="282"/>
      <c r="W10" s="282"/>
      <c r="X10" s="274"/>
      <c r="Y10" s="282"/>
      <c r="Z10" s="290"/>
      <c r="AA10" s="290"/>
    </row>
    <row r="11" spans="1:44" s="47" customFormat="1" ht="70.150000000000006" customHeight="1">
      <c r="A11" s="274"/>
      <c r="B11" s="282"/>
      <c r="C11" s="282"/>
      <c r="D11" s="286"/>
      <c r="E11" s="286"/>
      <c r="F11" s="274"/>
      <c r="G11" s="286"/>
      <c r="H11" s="286"/>
      <c r="I11" s="286"/>
      <c r="J11" s="194"/>
      <c r="K11" s="286"/>
      <c r="L11" s="111" t="s">
        <v>25</v>
      </c>
      <c r="M11" s="112" t="s">
        <v>26</v>
      </c>
      <c r="N11" s="113" t="s">
        <v>27</v>
      </c>
      <c r="O11" s="9" t="s">
        <v>49</v>
      </c>
      <c r="P11" s="9" t="s">
        <v>50</v>
      </c>
      <c r="Q11" s="9" t="s">
        <v>51</v>
      </c>
      <c r="R11" s="9" t="s">
        <v>52</v>
      </c>
      <c r="S11" s="9" t="s">
        <v>25</v>
      </c>
      <c r="T11" s="112" t="s">
        <v>26</v>
      </c>
      <c r="U11" s="113" t="s">
        <v>27</v>
      </c>
      <c r="V11" s="282"/>
      <c r="W11" s="282"/>
      <c r="X11" s="274"/>
      <c r="Y11" s="282"/>
      <c r="Z11" s="290"/>
      <c r="AA11" s="290"/>
    </row>
    <row r="12" spans="1:44" s="17" customFormat="1" ht="31.15" customHeight="1">
      <c r="A12" s="298" t="s">
        <v>121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</row>
    <row r="13" spans="1:44" s="118" customFormat="1" ht="49.15" customHeight="1">
      <c r="A13" s="174">
        <v>1</v>
      </c>
      <c r="B13" s="59"/>
      <c r="C13" s="187"/>
      <c r="D13" s="183" t="s">
        <v>80</v>
      </c>
      <c r="E13" s="184" t="s">
        <v>81</v>
      </c>
      <c r="F13" s="185" t="s">
        <v>8</v>
      </c>
      <c r="G13" s="186" t="s">
        <v>177</v>
      </c>
      <c r="H13" s="184" t="s">
        <v>178</v>
      </c>
      <c r="I13" s="185" t="s">
        <v>179</v>
      </c>
      <c r="J13" s="202" t="s">
        <v>64</v>
      </c>
      <c r="K13" s="175" t="s">
        <v>233</v>
      </c>
      <c r="L13" s="114">
        <v>160.5</v>
      </c>
      <c r="M13" s="115">
        <f>L13/2.5-IF($V13=1,0.5,IF($V13=2,1.5,0))</f>
        <v>64.2</v>
      </c>
      <c r="N13" s="45">
        <f>RANK(M13,M$13:M$14,0)</f>
        <v>1</v>
      </c>
      <c r="O13" s="234"/>
      <c r="P13" s="114">
        <v>6.5</v>
      </c>
      <c r="Q13" s="114">
        <v>6.6</v>
      </c>
      <c r="R13" s="114">
        <v>6.8</v>
      </c>
      <c r="S13" s="114">
        <f>P13+Q13+R13*2</f>
        <v>26.7</v>
      </c>
      <c r="T13" s="115">
        <f>S13/0.4</f>
        <v>66.75</v>
      </c>
      <c r="U13" s="45">
        <f>RANK(T13,T$13:T$14,0)</f>
        <v>1</v>
      </c>
      <c r="V13" s="116"/>
      <c r="W13" s="116"/>
      <c r="X13" s="114">
        <f>L13+O13+R13</f>
        <v>167.3</v>
      </c>
      <c r="Y13" s="119"/>
      <c r="Z13" s="115">
        <f>(M13+T13)/2-IF($V13=1,0.5,IF($V13=2,1.5,0))</f>
        <v>65.474999999999994</v>
      </c>
      <c r="AA13" s="117" t="s">
        <v>45</v>
      </c>
    </row>
    <row r="14" spans="1:44" s="118" customFormat="1" ht="49.15" customHeight="1">
      <c r="A14" s="174">
        <v>2</v>
      </c>
      <c r="B14" s="59"/>
      <c r="C14" s="187"/>
      <c r="D14" s="197" t="s">
        <v>154</v>
      </c>
      <c r="E14" s="198" t="s">
        <v>155</v>
      </c>
      <c r="F14" s="199" t="s">
        <v>8</v>
      </c>
      <c r="G14" s="218" t="s">
        <v>71</v>
      </c>
      <c r="H14" s="219" t="s">
        <v>72</v>
      </c>
      <c r="I14" s="219" t="s">
        <v>186</v>
      </c>
      <c r="J14" s="208" t="s">
        <v>64</v>
      </c>
      <c r="K14" s="201" t="s">
        <v>94</v>
      </c>
      <c r="L14" s="114">
        <v>134.5</v>
      </c>
      <c r="M14" s="115">
        <f t="shared" ref="M14" si="0">L14/2.5-IF($V14=1,0.5,IF($V14=2,1.5,0))</f>
        <v>53.8</v>
      </c>
      <c r="N14" s="45">
        <f>RANK(M14,M$13:M$14,0)</f>
        <v>2</v>
      </c>
      <c r="O14" s="234"/>
      <c r="P14" s="114">
        <v>5.7</v>
      </c>
      <c r="Q14" s="114">
        <v>5.7</v>
      </c>
      <c r="R14" s="114">
        <v>5.8</v>
      </c>
      <c r="S14" s="114">
        <f>P14+Q14+R14*2</f>
        <v>23</v>
      </c>
      <c r="T14" s="115">
        <f t="shared" ref="T14" si="1">S14/0.4</f>
        <v>57.5</v>
      </c>
      <c r="U14" s="45">
        <f>RANK(T14,T$13:T$14,0)</f>
        <v>2</v>
      </c>
      <c r="V14" s="116"/>
      <c r="W14" s="116"/>
      <c r="X14" s="114">
        <f t="shared" ref="X14" si="2">L14+O14+R14</f>
        <v>140.30000000000001</v>
      </c>
      <c r="Y14" s="119"/>
      <c r="Z14" s="115">
        <f t="shared" ref="Z14" si="3">(M14+T14)/2-IF($V14=1,0.5,IF($V14=2,1.5,0))</f>
        <v>55.65</v>
      </c>
      <c r="AA14" s="117" t="s">
        <v>45</v>
      </c>
    </row>
    <row r="15" spans="1:44" s="118" customFormat="1" ht="36.75" customHeight="1">
      <c r="A15" s="55"/>
      <c r="B15" s="60"/>
      <c r="C15" s="60"/>
      <c r="D15" s="72"/>
      <c r="E15" s="49"/>
      <c r="F15" s="61"/>
      <c r="G15" s="62"/>
      <c r="H15" s="73"/>
      <c r="I15" s="74"/>
      <c r="J15" s="75"/>
      <c r="K15" s="73"/>
      <c r="L15" s="120"/>
      <c r="M15" s="121"/>
      <c r="N15" s="56"/>
      <c r="O15" s="120"/>
      <c r="P15" s="121"/>
      <c r="Q15" s="56"/>
      <c r="R15" s="120" t="s">
        <v>112</v>
      </c>
      <c r="S15" s="120"/>
      <c r="T15" s="121"/>
      <c r="U15" s="56"/>
      <c r="V15" s="122"/>
      <c r="W15" s="122"/>
      <c r="X15" s="120"/>
      <c r="Y15" s="123"/>
      <c r="Z15" s="121"/>
      <c r="AA15" s="124"/>
    </row>
    <row r="16" spans="1:44" s="22" customFormat="1" ht="33" customHeight="1">
      <c r="A16" s="12"/>
      <c r="B16" s="12"/>
      <c r="C16" s="18"/>
      <c r="D16" s="18" t="s">
        <v>16</v>
      </c>
      <c r="E16" s="18"/>
      <c r="F16" s="18"/>
      <c r="G16" s="18"/>
      <c r="H16" s="19"/>
      <c r="I16" s="20"/>
      <c r="J16" s="19"/>
      <c r="K16" s="64" t="s">
        <v>111</v>
      </c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22" customFormat="1">
      <c r="A17" s="12"/>
      <c r="B17" s="12"/>
      <c r="C17" s="18"/>
      <c r="D17" s="18"/>
      <c r="E17" s="18"/>
      <c r="F17" s="18"/>
      <c r="G17" s="18"/>
      <c r="H17" s="19"/>
      <c r="I17" s="20"/>
      <c r="J17" s="19"/>
      <c r="K17" s="64"/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12" customFormat="1" ht="33" customHeight="1">
      <c r="D18" s="18" t="s">
        <v>9</v>
      </c>
      <c r="K18" s="64" t="s">
        <v>132</v>
      </c>
      <c r="L18" s="23"/>
      <c r="M18" s="22"/>
      <c r="O18" s="23"/>
      <c r="P18" s="22"/>
      <c r="R18" s="23"/>
      <c r="S18" s="22"/>
      <c r="Y18" s="22"/>
    </row>
  </sheetData>
  <protectedRanges>
    <protectedRange sqref="K16:K17" name="Диапазон1_3_1_1_3_11_1_1_3_1_1_2_1_3_3_1_1_4_1_1_1"/>
    <protectedRange sqref="K18" name="Диапазон1_3_1_1_3_11_1_1_3_1_1_2_1_3_3_1_1_4_1_1_1_1"/>
  </protectedRanges>
  <mergeCells count="27">
    <mergeCell ref="A6:AA6"/>
    <mergeCell ref="A1:AA1"/>
    <mergeCell ref="A2:AA2"/>
    <mergeCell ref="A3:AA3"/>
    <mergeCell ref="A4:AA4"/>
    <mergeCell ref="A5:AA5"/>
    <mergeCell ref="B9:B11"/>
    <mergeCell ref="C9:C11"/>
    <mergeCell ref="D9:D11"/>
    <mergeCell ref="E9:E11"/>
    <mergeCell ref="F9:F11"/>
    <mergeCell ref="A12:AA12"/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4"/>
  <sheetViews>
    <sheetView view="pageBreakPreview" zoomScale="85" zoomScaleSheetLayoutView="85" workbookViewId="0">
      <selection activeCell="A3" sqref="A3:Z3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82.9" customHeight="1">
      <c r="A1" s="299" t="s">
        <v>257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 hidden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44" s="13" customFormat="1" ht="15.95" customHeight="1">
      <c r="A3" s="270" t="s">
        <v>268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5" customFormat="1" ht="20.25" customHeight="1">
      <c r="A5" s="260" t="s">
        <v>82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44" s="15" customFormat="1" ht="20.25" customHeight="1">
      <c r="A6" s="260" t="s">
        <v>256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</row>
    <row r="7" spans="1:44" s="1" customFormat="1" ht="19.899999999999999" customHeight="1">
      <c r="A7" s="273" t="s">
        <v>258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1:44" s="1" customFormat="1" ht="19.149999999999999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44" s="7" customFormat="1" ht="15" customHeight="1">
      <c r="A9" s="58" t="s">
        <v>70</v>
      </c>
      <c r="B9" s="2"/>
      <c r="C9" s="2"/>
      <c r="D9" s="3"/>
      <c r="E9" s="3"/>
      <c r="F9" s="3"/>
      <c r="G9" s="3"/>
      <c r="H9" s="3"/>
      <c r="I9" s="4"/>
      <c r="J9" s="4"/>
      <c r="K9" s="2"/>
      <c r="L9" s="5"/>
      <c r="M9" s="6"/>
      <c r="O9" s="5"/>
      <c r="P9" s="8"/>
      <c r="R9" s="5"/>
      <c r="S9" s="8"/>
      <c r="Y9" s="63"/>
      <c r="Z9" s="207" t="s">
        <v>131</v>
      </c>
    </row>
    <row r="10" spans="1:44" s="17" customFormat="1" ht="20.100000000000001" customHeight="1">
      <c r="A10" s="263" t="s">
        <v>27</v>
      </c>
      <c r="B10" s="262" t="s">
        <v>2</v>
      </c>
      <c r="C10" s="262"/>
      <c r="D10" s="266" t="s">
        <v>14</v>
      </c>
      <c r="E10" s="266" t="s">
        <v>3</v>
      </c>
      <c r="F10" s="263" t="s">
        <v>13</v>
      </c>
      <c r="G10" s="266" t="s">
        <v>15</v>
      </c>
      <c r="H10" s="266" t="s">
        <v>3</v>
      </c>
      <c r="I10" s="266" t="s">
        <v>4</v>
      </c>
      <c r="J10" s="172"/>
      <c r="K10" s="266" t="s">
        <v>6</v>
      </c>
      <c r="L10" s="261" t="s">
        <v>79</v>
      </c>
      <c r="M10" s="261"/>
      <c r="N10" s="261"/>
      <c r="O10" s="261" t="s">
        <v>18</v>
      </c>
      <c r="P10" s="261"/>
      <c r="Q10" s="261"/>
      <c r="R10" s="261" t="s">
        <v>78</v>
      </c>
      <c r="S10" s="261"/>
      <c r="T10" s="261"/>
      <c r="U10" s="262" t="s">
        <v>19</v>
      </c>
      <c r="V10" s="262" t="s">
        <v>20</v>
      </c>
      <c r="W10" s="263" t="s">
        <v>21</v>
      </c>
      <c r="X10" s="264" t="s">
        <v>22</v>
      </c>
      <c r="Y10" s="265" t="s">
        <v>23</v>
      </c>
      <c r="Z10" s="266" t="s">
        <v>24</v>
      </c>
    </row>
    <row r="11" spans="1:44" s="17" customFormat="1" ht="39.950000000000003" customHeight="1">
      <c r="A11" s="263"/>
      <c r="B11" s="262"/>
      <c r="C11" s="262"/>
      <c r="D11" s="266"/>
      <c r="E11" s="266"/>
      <c r="F11" s="263"/>
      <c r="G11" s="266"/>
      <c r="H11" s="266"/>
      <c r="I11" s="266"/>
      <c r="J11" s="172"/>
      <c r="K11" s="266"/>
      <c r="L11" s="9" t="s">
        <v>25</v>
      </c>
      <c r="M11" s="10" t="s">
        <v>26</v>
      </c>
      <c r="N11" s="11" t="s">
        <v>27</v>
      </c>
      <c r="O11" s="9" t="s">
        <v>25</v>
      </c>
      <c r="P11" s="10" t="s">
        <v>26</v>
      </c>
      <c r="Q11" s="11" t="s">
        <v>27</v>
      </c>
      <c r="R11" s="9" t="s">
        <v>25</v>
      </c>
      <c r="S11" s="10" t="s">
        <v>26</v>
      </c>
      <c r="T11" s="11" t="s">
        <v>27</v>
      </c>
      <c r="U11" s="262"/>
      <c r="V11" s="262"/>
      <c r="W11" s="263"/>
      <c r="X11" s="264"/>
      <c r="Y11" s="265"/>
      <c r="Z11" s="266"/>
    </row>
    <row r="12" spans="1:44" s="17" customFormat="1" ht="51.6" customHeight="1">
      <c r="A12" s="32">
        <v>1</v>
      </c>
      <c r="B12" s="59"/>
      <c r="C12" s="59"/>
      <c r="D12" s="197" t="s">
        <v>187</v>
      </c>
      <c r="E12" s="198" t="s">
        <v>188</v>
      </c>
      <c r="F12" s="199" t="s">
        <v>37</v>
      </c>
      <c r="G12" s="200" t="s">
        <v>189</v>
      </c>
      <c r="H12" s="198" t="s">
        <v>190</v>
      </c>
      <c r="I12" s="199" t="s">
        <v>191</v>
      </c>
      <c r="J12" s="199" t="s">
        <v>192</v>
      </c>
      <c r="K12" s="201" t="s">
        <v>193</v>
      </c>
      <c r="L12" s="25">
        <v>240</v>
      </c>
      <c r="M12" s="24">
        <f>L12/3.5-IF($U12=1,0.5,IF($U12=2,3,0))</f>
        <v>68.571428571428569</v>
      </c>
      <c r="N12" s="33">
        <f>RANK(M12,M$12:M$13,0)</f>
        <v>1</v>
      </c>
      <c r="O12" s="25">
        <v>240.5</v>
      </c>
      <c r="P12" s="24">
        <f>O12/3.5-IF($U12=1,0.5,IF($U12=2,3,0))</f>
        <v>68.714285714285708</v>
      </c>
      <c r="Q12" s="33">
        <f>RANK(P12,P$12:P$13,0)</f>
        <v>1</v>
      </c>
      <c r="R12" s="25">
        <v>238</v>
      </c>
      <c r="S12" s="24">
        <f>R12/3.5-IF($U12=1,0.5,IF($U12=2,3,0))</f>
        <v>68</v>
      </c>
      <c r="T12" s="33">
        <f>RANK(S12,S$12:S$13,0)</f>
        <v>1</v>
      </c>
      <c r="U12" s="172"/>
      <c r="V12" s="171"/>
      <c r="W12" s="25">
        <f>L12+O12+R12</f>
        <v>718.5</v>
      </c>
      <c r="X12" s="171"/>
      <c r="Y12" s="24">
        <f>ROUND(SUM(M12,P12,S12)/3,3)</f>
        <v>68.429000000000002</v>
      </c>
      <c r="Z12" s="162" t="s">
        <v>45</v>
      </c>
    </row>
    <row r="13" spans="1:44" s="17" customFormat="1" ht="51.6" customHeight="1">
      <c r="A13" s="32">
        <v>2</v>
      </c>
      <c r="B13" s="59"/>
      <c r="C13" s="59"/>
      <c r="D13" s="197" t="s">
        <v>196</v>
      </c>
      <c r="E13" s="198" t="s">
        <v>197</v>
      </c>
      <c r="F13" s="199">
        <v>2</v>
      </c>
      <c r="G13" s="200" t="s">
        <v>198</v>
      </c>
      <c r="H13" s="198" t="s">
        <v>199</v>
      </c>
      <c r="I13" s="199" t="s">
        <v>137</v>
      </c>
      <c r="J13" s="199" t="s">
        <v>127</v>
      </c>
      <c r="K13" s="201" t="s">
        <v>185</v>
      </c>
      <c r="L13" s="25">
        <v>222.5</v>
      </c>
      <c r="M13" s="24">
        <f t="shared" ref="M13" si="0">L13/3.5-IF($U13=1,0.5,IF($U13=2,3,0))</f>
        <v>63.571428571428569</v>
      </c>
      <c r="N13" s="33">
        <f>RANK(M13,M$12:M$13,0)</f>
        <v>2</v>
      </c>
      <c r="O13" s="25">
        <v>218</v>
      </c>
      <c r="P13" s="24">
        <f t="shared" ref="P13" si="1">O13/3.5-IF($U13=1,0.5,IF($U13=2,3,0))</f>
        <v>62.285714285714285</v>
      </c>
      <c r="Q13" s="33">
        <f>RANK(P13,P$12:P$13,0)</f>
        <v>2</v>
      </c>
      <c r="R13" s="25">
        <v>225</v>
      </c>
      <c r="S13" s="24">
        <f t="shared" ref="S13" si="2">R13/3.5-IF($U13=1,0.5,IF($U13=2,3,0))</f>
        <v>64.285714285714292</v>
      </c>
      <c r="T13" s="33">
        <f>RANK(S13,S$12:S$13,0)</f>
        <v>2</v>
      </c>
      <c r="U13" s="190"/>
      <c r="V13" s="189"/>
      <c r="W13" s="25">
        <f t="shared" ref="W13" si="3">L13+O13+R13</f>
        <v>665.5</v>
      </c>
      <c r="X13" s="189"/>
      <c r="Y13" s="24">
        <f t="shared" ref="Y13" si="4">ROUND(SUM(M13,P13,S13)/3,3)</f>
        <v>63.381</v>
      </c>
      <c r="Z13" s="162" t="s">
        <v>45</v>
      </c>
    </row>
    <row r="14" spans="1:44" s="47" customFormat="1" ht="38.25" customHeight="1">
      <c r="A14" s="48"/>
      <c r="B14" s="60"/>
      <c r="C14" s="60"/>
      <c r="D14" s="66"/>
      <c r="E14" s="65"/>
      <c r="F14" s="65"/>
      <c r="G14" s="67"/>
      <c r="H14" s="68"/>
      <c r="I14" s="69"/>
      <c r="J14" s="70"/>
      <c r="K14" s="71"/>
      <c r="L14" s="52"/>
      <c r="M14" s="53"/>
      <c r="N14" s="50"/>
      <c r="O14" s="52"/>
      <c r="P14" s="53"/>
      <c r="Q14" s="50"/>
      <c r="R14" s="52"/>
      <c r="S14" s="53"/>
      <c r="T14" s="50"/>
      <c r="U14" s="54"/>
      <c r="V14" s="51"/>
      <c r="W14" s="52"/>
      <c r="X14" s="51"/>
      <c r="Y14" s="53"/>
      <c r="Z14" s="5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22" customFormat="1" ht="33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4" t="s">
        <v>111</v>
      </c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4"/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4:20" ht="33" customHeight="1">
      <c r="D17" s="18" t="s">
        <v>9</v>
      </c>
      <c r="K17" s="64" t="s">
        <v>132</v>
      </c>
    </row>
    <row r="29" spans="4:20">
      <c r="T29" s="22"/>
    </row>
    <row r="30" spans="4:20">
      <c r="T30" s="22"/>
    </row>
    <row r="31" spans="4:20">
      <c r="T31" s="22"/>
    </row>
    <row r="32" spans="4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</row>
    <row r="1973" spans="11:20">
      <c r="K1973" s="42"/>
    </row>
    <row r="1974" spans="11:20">
      <c r="K1974" s="42"/>
    </row>
  </sheetData>
  <protectedRanges>
    <protectedRange sqref="K15:K16" name="Диапазон1_3_1_1_3_11_1_1_3_1_1_2_1_3_3_1_1_4_1_1"/>
    <protectedRange sqref="K17" name="Диапазон1_3_1_1_3_11_1_1_3_1_1_2_1_3_3_1_1_4_1_1_1_1"/>
  </protectedRanges>
  <sortState ref="A11:AR12">
    <sortCondition ref="A11:A12"/>
  </sortState>
  <mergeCells count="26">
    <mergeCell ref="A7:Z7"/>
    <mergeCell ref="A1:Z1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75" zoomScaleSheetLayoutView="75" workbookViewId="0">
      <selection activeCell="A2" sqref="A2:Z2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63.75" customHeight="1">
      <c r="A1" s="299" t="s">
        <v>232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>
      <c r="A2" s="304" t="s">
        <v>267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44" s="13" customFormat="1" ht="15.95" customHeight="1">
      <c r="A3" s="270" t="s">
        <v>17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5" customFormat="1" ht="20.25" customHeight="1">
      <c r="A5" s="260" t="s">
        <v>66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44" s="1" customFormat="1" ht="19.149999999999999" customHeight="1">
      <c r="A6" s="273" t="s">
        <v>258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44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4" s="7" customFormat="1" ht="15" customHeight="1">
      <c r="A8" s="58" t="s">
        <v>70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3"/>
      <c r="Z8" s="207" t="s">
        <v>131</v>
      </c>
    </row>
    <row r="9" spans="1:44" s="17" customFormat="1" ht="20.100000000000001" customHeight="1">
      <c r="A9" s="263" t="s">
        <v>27</v>
      </c>
      <c r="B9" s="262" t="s">
        <v>2</v>
      </c>
      <c r="C9" s="262"/>
      <c r="D9" s="266" t="s">
        <v>14</v>
      </c>
      <c r="E9" s="266" t="s">
        <v>3</v>
      </c>
      <c r="F9" s="263" t="s">
        <v>13</v>
      </c>
      <c r="G9" s="266" t="s">
        <v>15</v>
      </c>
      <c r="H9" s="266" t="s">
        <v>3</v>
      </c>
      <c r="I9" s="266" t="s">
        <v>4</v>
      </c>
      <c r="J9" s="16"/>
      <c r="K9" s="266" t="s">
        <v>6</v>
      </c>
      <c r="L9" s="261" t="s">
        <v>79</v>
      </c>
      <c r="M9" s="261"/>
      <c r="N9" s="261"/>
      <c r="O9" s="261" t="s">
        <v>18</v>
      </c>
      <c r="P9" s="261"/>
      <c r="Q9" s="261"/>
      <c r="R9" s="261" t="s">
        <v>78</v>
      </c>
      <c r="S9" s="261"/>
      <c r="T9" s="261"/>
      <c r="U9" s="262" t="s">
        <v>19</v>
      </c>
      <c r="V9" s="262" t="s">
        <v>20</v>
      </c>
      <c r="W9" s="263" t="s">
        <v>21</v>
      </c>
      <c r="X9" s="264" t="s">
        <v>22</v>
      </c>
      <c r="Y9" s="302" t="s">
        <v>23</v>
      </c>
      <c r="Z9" s="266" t="s">
        <v>24</v>
      </c>
    </row>
    <row r="10" spans="1:44" s="17" customFormat="1" ht="39.950000000000003" customHeight="1">
      <c r="A10" s="263"/>
      <c r="B10" s="262"/>
      <c r="C10" s="262"/>
      <c r="D10" s="266"/>
      <c r="E10" s="266"/>
      <c r="F10" s="263"/>
      <c r="G10" s="266"/>
      <c r="H10" s="266"/>
      <c r="I10" s="266"/>
      <c r="J10" s="16"/>
      <c r="K10" s="266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62"/>
      <c r="V10" s="262"/>
      <c r="W10" s="263"/>
      <c r="X10" s="264"/>
      <c r="Y10" s="303"/>
      <c r="Z10" s="266"/>
    </row>
    <row r="11" spans="1:44" s="17" customFormat="1" ht="15">
      <c r="A11" s="300" t="s">
        <v>121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44" s="17" customFormat="1" ht="60.6" customHeight="1">
      <c r="A12" s="32">
        <v>1</v>
      </c>
      <c r="B12" s="59"/>
      <c r="C12" s="59"/>
      <c r="D12" s="197" t="s">
        <v>187</v>
      </c>
      <c r="E12" s="204" t="s">
        <v>188</v>
      </c>
      <c r="F12" s="205" t="s">
        <v>37</v>
      </c>
      <c r="G12" s="209" t="s">
        <v>213</v>
      </c>
      <c r="H12" s="204" t="s">
        <v>214</v>
      </c>
      <c r="I12" s="205" t="s">
        <v>215</v>
      </c>
      <c r="J12" s="205" t="s">
        <v>192</v>
      </c>
      <c r="K12" s="206" t="s">
        <v>193</v>
      </c>
      <c r="L12" s="25">
        <v>205</v>
      </c>
      <c r="M12" s="24">
        <f>L12/3-IF($U12=1,0.5,IF($U12=2,3,0))</f>
        <v>68.333333333333329</v>
      </c>
      <c r="N12" s="33">
        <v>1</v>
      </c>
      <c r="O12" s="25">
        <v>203.5</v>
      </c>
      <c r="P12" s="24">
        <f>O12/3-IF($U12=1,0.5,IF($U12=2,3,0))</f>
        <v>67.833333333333329</v>
      </c>
      <c r="Q12" s="33">
        <v>1</v>
      </c>
      <c r="R12" s="25">
        <v>206.5</v>
      </c>
      <c r="S12" s="24">
        <f>R12/3-IF($U12=1,0.5,IF($U12=2,3,0))</f>
        <v>68.833333333333329</v>
      </c>
      <c r="T12" s="33">
        <v>1</v>
      </c>
      <c r="U12" s="158"/>
      <c r="V12" s="159"/>
      <c r="W12" s="25">
        <f>L12+O12+R12</f>
        <v>615</v>
      </c>
      <c r="X12" s="159"/>
      <c r="Y12" s="24">
        <f>ROUND(SUM(M12,P12,S12)/3,3)</f>
        <v>68.332999999999998</v>
      </c>
      <c r="Z12" s="162" t="s">
        <v>67</v>
      </c>
    </row>
    <row r="13" spans="1:44" s="47" customFormat="1" ht="38.25" customHeight="1">
      <c r="A13" s="48"/>
      <c r="B13" s="60"/>
      <c r="C13" s="60"/>
      <c r="D13" s="66"/>
      <c r="E13" s="65"/>
      <c r="F13" s="65"/>
      <c r="G13" s="67"/>
      <c r="H13" s="68"/>
      <c r="I13" s="69"/>
      <c r="J13" s="70"/>
      <c r="K13" s="71"/>
      <c r="L13" s="52"/>
      <c r="M13" s="53"/>
      <c r="N13" s="50"/>
      <c r="O13" s="52"/>
      <c r="P13" s="53"/>
      <c r="Q13" s="50"/>
      <c r="R13" s="52"/>
      <c r="S13" s="53"/>
      <c r="T13" s="50"/>
      <c r="U13" s="54"/>
      <c r="V13" s="51"/>
      <c r="W13" s="52"/>
      <c r="X13" s="51"/>
      <c r="Y13" s="53"/>
      <c r="Z13" s="5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4" s="22" customFormat="1" ht="33" customHeight="1">
      <c r="A14" s="12"/>
      <c r="B14" s="12"/>
      <c r="C14" s="18"/>
      <c r="D14" s="18" t="s">
        <v>16</v>
      </c>
      <c r="E14" s="18"/>
      <c r="F14" s="18"/>
      <c r="G14" s="18"/>
      <c r="H14" s="19"/>
      <c r="I14" s="20"/>
      <c r="J14" s="19"/>
      <c r="K14" s="64" t="s">
        <v>111</v>
      </c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22" customFormat="1">
      <c r="A15" s="12"/>
      <c r="B15" s="12"/>
      <c r="C15" s="18"/>
      <c r="D15" s="18"/>
      <c r="E15" s="18"/>
      <c r="F15" s="18"/>
      <c r="G15" s="18"/>
      <c r="H15" s="19"/>
      <c r="I15" s="20"/>
      <c r="J15" s="19"/>
      <c r="K15" s="64"/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33" customHeight="1">
      <c r="D16" s="18" t="s">
        <v>9</v>
      </c>
      <c r="K16" s="64" t="s">
        <v>132</v>
      </c>
    </row>
    <row r="28" spans="11:20">
      <c r="T28" s="22"/>
    </row>
    <row r="29" spans="11:20">
      <c r="T29" s="22"/>
    </row>
    <row r="30" spans="11:20"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</row>
    <row r="1972" spans="11:20">
      <c r="K1972" s="42"/>
    </row>
    <row r="1973" spans="11:20">
      <c r="K1973" s="42"/>
    </row>
  </sheetData>
  <protectedRanges>
    <protectedRange sqref="K14:K15" name="Диапазон1_3_1_1_3_11_1_1_3_1_1_2_1_3_3_1_1_4_1_1_1"/>
    <protectedRange sqref="K16" name="Диапазон1_3_1_1_3_11_1_1_3_1_1_2_1_3_3_1_1_4_1_1_1_1"/>
  </protectedRanges>
  <sortState ref="A11:AR18">
    <sortCondition ref="A11:A18"/>
  </sortState>
  <mergeCells count="26"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  <mergeCell ref="A1:Z1"/>
    <mergeCell ref="A2:Z2"/>
    <mergeCell ref="A3:Z3"/>
    <mergeCell ref="A4:Z4"/>
    <mergeCell ref="A5:Z5"/>
    <mergeCell ref="A11:Z11"/>
    <mergeCell ref="O9:Q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5"/>
  <sheetViews>
    <sheetView view="pageBreakPreview" zoomScaleSheetLayoutView="100" workbookViewId="0">
      <selection activeCell="D14" sqref="D14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17.14062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54.75" customHeight="1">
      <c r="A1" s="299" t="s">
        <v>150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44" s="13" customFormat="1" ht="15.95" hidden="1" customHeight="1">
      <c r="A3" s="270" t="s">
        <v>117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5" customFormat="1" ht="20.45" customHeight="1">
      <c r="A5" s="260" t="s">
        <v>69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44" s="1" customFormat="1" ht="19.149999999999999" customHeight="1">
      <c r="A6" s="273" t="s">
        <v>258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44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4" s="7" customFormat="1" ht="15" customHeight="1">
      <c r="A8" s="58" t="s">
        <v>70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3"/>
      <c r="Z8" s="207" t="s">
        <v>131</v>
      </c>
    </row>
    <row r="9" spans="1:44" s="17" customFormat="1" ht="20.100000000000001" customHeight="1">
      <c r="A9" s="263" t="s">
        <v>27</v>
      </c>
      <c r="B9" s="262" t="s">
        <v>2</v>
      </c>
      <c r="C9" s="262"/>
      <c r="D9" s="266" t="s">
        <v>14</v>
      </c>
      <c r="E9" s="266" t="s">
        <v>3</v>
      </c>
      <c r="F9" s="263" t="s">
        <v>13</v>
      </c>
      <c r="G9" s="266" t="s">
        <v>15</v>
      </c>
      <c r="H9" s="266" t="s">
        <v>3</v>
      </c>
      <c r="I9" s="266" t="s">
        <v>4</v>
      </c>
      <c r="J9" s="160"/>
      <c r="K9" s="266" t="s">
        <v>6</v>
      </c>
      <c r="L9" s="261" t="s">
        <v>79</v>
      </c>
      <c r="M9" s="261"/>
      <c r="N9" s="261"/>
      <c r="O9" s="261" t="s">
        <v>18</v>
      </c>
      <c r="P9" s="261"/>
      <c r="Q9" s="261"/>
      <c r="R9" s="261" t="s">
        <v>78</v>
      </c>
      <c r="S9" s="261"/>
      <c r="T9" s="261"/>
      <c r="U9" s="262" t="s">
        <v>19</v>
      </c>
      <c r="V9" s="262" t="s">
        <v>20</v>
      </c>
      <c r="W9" s="263" t="s">
        <v>21</v>
      </c>
      <c r="X9" s="264" t="s">
        <v>22</v>
      </c>
      <c r="Y9" s="265" t="s">
        <v>23</v>
      </c>
      <c r="Z9" s="266" t="s">
        <v>24</v>
      </c>
    </row>
    <row r="10" spans="1:44" s="17" customFormat="1" ht="39.950000000000003" customHeight="1">
      <c r="A10" s="263"/>
      <c r="B10" s="262"/>
      <c r="C10" s="262"/>
      <c r="D10" s="266"/>
      <c r="E10" s="266"/>
      <c r="F10" s="263"/>
      <c r="G10" s="266"/>
      <c r="H10" s="266"/>
      <c r="I10" s="266"/>
      <c r="J10" s="160"/>
      <c r="K10" s="266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62"/>
      <c r="V10" s="262"/>
      <c r="W10" s="263"/>
      <c r="X10" s="264"/>
      <c r="Y10" s="265"/>
      <c r="Z10" s="266"/>
    </row>
    <row r="11" spans="1:44" s="17" customFormat="1" ht="46.5" customHeight="1">
      <c r="A11" s="32">
        <v>1</v>
      </c>
      <c r="B11" s="59"/>
      <c r="C11" s="59"/>
      <c r="D11" s="197" t="s">
        <v>194</v>
      </c>
      <c r="E11" s="204" t="s">
        <v>195</v>
      </c>
      <c r="F11" s="205">
        <v>1</v>
      </c>
      <c r="G11" s="200" t="s">
        <v>229</v>
      </c>
      <c r="H11" s="198" t="s">
        <v>230</v>
      </c>
      <c r="I11" s="199" t="s">
        <v>231</v>
      </c>
      <c r="J11" s="199" t="s">
        <v>192</v>
      </c>
      <c r="K11" s="201" t="s">
        <v>236</v>
      </c>
      <c r="L11" s="25">
        <v>201.5</v>
      </c>
      <c r="M11" s="24">
        <f>L11/3-IF($U11=1,0.5,IF($U11=2,3,0))</f>
        <v>67.166666666666671</v>
      </c>
      <c r="N11" s="33">
        <v>4</v>
      </c>
      <c r="O11" s="25">
        <v>201</v>
      </c>
      <c r="P11" s="24">
        <f>O11/3-IF($U11=1,0.5,IF($U11=2,3,0))</f>
        <v>67</v>
      </c>
      <c r="Q11" s="33">
        <v>4</v>
      </c>
      <c r="R11" s="25">
        <v>204</v>
      </c>
      <c r="S11" s="24">
        <f>R11/3-IF($U11=1,0.5,IF($U11=2,3,0))</f>
        <v>68</v>
      </c>
      <c r="T11" s="33">
        <v>4</v>
      </c>
      <c r="U11" s="160"/>
      <c r="V11" s="161"/>
      <c r="W11" s="25">
        <f>L11+O11+R11</f>
        <v>606.5</v>
      </c>
      <c r="X11" s="161"/>
      <c r="Y11" s="24">
        <f>ROUND(SUM(M11,P11,S11)/3,3)</f>
        <v>67.388999999999996</v>
      </c>
      <c r="Z11" s="162" t="s">
        <v>45</v>
      </c>
    </row>
    <row r="12" spans="1:44" s="17" customFormat="1" ht="46.5" customHeight="1">
      <c r="A12" s="32">
        <v>2</v>
      </c>
      <c r="B12" s="59"/>
      <c r="C12" s="59"/>
      <c r="D12" s="227" t="s">
        <v>223</v>
      </c>
      <c r="E12" s="228" t="s">
        <v>224</v>
      </c>
      <c r="F12" s="229">
        <v>2</v>
      </c>
      <c r="G12" s="230" t="s">
        <v>225</v>
      </c>
      <c r="H12" s="231" t="s">
        <v>226</v>
      </c>
      <c r="I12" s="232" t="s">
        <v>227</v>
      </c>
      <c r="J12" s="232" t="s">
        <v>228</v>
      </c>
      <c r="K12" s="233" t="s">
        <v>235</v>
      </c>
      <c r="L12" s="25">
        <v>191.5</v>
      </c>
      <c r="M12" s="24">
        <f>L12/3-IF($U12=1,0.5,IF($U12=2,3,0))</f>
        <v>63.833333333333336</v>
      </c>
      <c r="N12" s="33">
        <v>3</v>
      </c>
      <c r="O12" s="25">
        <v>192</v>
      </c>
      <c r="P12" s="24">
        <f>O12/3-IF($U12=1,0.5,IF($U12=2,3,0))</f>
        <v>64</v>
      </c>
      <c r="Q12" s="33">
        <v>3</v>
      </c>
      <c r="R12" s="25">
        <v>186</v>
      </c>
      <c r="S12" s="24">
        <f>R12/3-IF($U12=1,0.5,IF($U12=2,3,0))</f>
        <v>62</v>
      </c>
      <c r="T12" s="33">
        <v>3</v>
      </c>
      <c r="U12" s="193"/>
      <c r="V12" s="192"/>
      <c r="W12" s="25">
        <f>L12+O12+R12</f>
        <v>569.5</v>
      </c>
      <c r="X12" s="192"/>
      <c r="Y12" s="24">
        <f>ROUND(SUM(M12,P12,S12)/3,3)</f>
        <v>63.277999999999999</v>
      </c>
      <c r="Z12" s="162" t="s">
        <v>45</v>
      </c>
    </row>
    <row r="13" spans="1:44" s="17" customFormat="1" ht="46.5" customHeight="1">
      <c r="A13" s="32">
        <v>3</v>
      </c>
      <c r="B13" s="59"/>
      <c r="C13" s="59"/>
      <c r="D13" s="197" t="s">
        <v>218</v>
      </c>
      <c r="E13" s="184" t="s">
        <v>219</v>
      </c>
      <c r="F13" s="223" t="s">
        <v>8</v>
      </c>
      <c r="G13" s="224" t="s">
        <v>220</v>
      </c>
      <c r="H13" s="225" t="s">
        <v>221</v>
      </c>
      <c r="I13" s="185" t="s">
        <v>222</v>
      </c>
      <c r="J13" s="226"/>
      <c r="K13" s="175" t="s">
        <v>234</v>
      </c>
      <c r="L13" s="25">
        <v>192.5</v>
      </c>
      <c r="M13" s="24">
        <f>L13/3-IF($U13=1,0.5,IF($U13=2,3,0))</f>
        <v>64.166666666666671</v>
      </c>
      <c r="N13" s="33">
        <v>2</v>
      </c>
      <c r="O13" s="25">
        <v>189</v>
      </c>
      <c r="P13" s="24">
        <f>O13/3-IF($U13=1,0.5,IF($U13=2,3,0))</f>
        <v>63</v>
      </c>
      <c r="Q13" s="33">
        <v>2</v>
      </c>
      <c r="R13" s="25">
        <v>186</v>
      </c>
      <c r="S13" s="24">
        <f>R13/3-IF($U13=1,0.5,IF($U13=2,3,0))</f>
        <v>62</v>
      </c>
      <c r="T13" s="33">
        <v>2</v>
      </c>
      <c r="U13" s="193"/>
      <c r="V13" s="192"/>
      <c r="W13" s="25">
        <f>L13+O13+R13</f>
        <v>567.5</v>
      </c>
      <c r="X13" s="192"/>
      <c r="Y13" s="24">
        <f>ROUND(SUM(M13,P13,S13)/3,3)</f>
        <v>63.055999999999997</v>
      </c>
      <c r="Z13" s="162" t="s">
        <v>45</v>
      </c>
    </row>
    <row r="14" spans="1:44" s="17" customFormat="1" ht="46.5" customHeight="1">
      <c r="A14" s="32">
        <v>4</v>
      </c>
      <c r="B14" s="59"/>
      <c r="C14" s="59"/>
      <c r="D14" s="197" t="s">
        <v>154</v>
      </c>
      <c r="E14" s="184" t="s">
        <v>155</v>
      </c>
      <c r="F14" s="185" t="s">
        <v>8</v>
      </c>
      <c r="G14" s="221" t="s">
        <v>71</v>
      </c>
      <c r="H14" s="222" t="s">
        <v>72</v>
      </c>
      <c r="I14" s="222" t="s">
        <v>186</v>
      </c>
      <c r="J14" s="202" t="s">
        <v>64</v>
      </c>
      <c r="K14" s="175" t="s">
        <v>234</v>
      </c>
      <c r="L14" s="25">
        <v>174</v>
      </c>
      <c r="M14" s="24">
        <f>L14/3-IF($U14=1,0.5,IF($U14=2,3,0))</f>
        <v>57.5</v>
      </c>
      <c r="N14" s="33">
        <v>1</v>
      </c>
      <c r="O14" s="25">
        <v>168</v>
      </c>
      <c r="P14" s="24">
        <f>O14/3-IF($U14=1,0.5,IF($U14=2,3,0))</f>
        <v>55.5</v>
      </c>
      <c r="Q14" s="33">
        <v>1</v>
      </c>
      <c r="R14" s="25">
        <v>162</v>
      </c>
      <c r="S14" s="24">
        <f>R14/3-IF($U14=1,0.5,IF($U14=2,3,0))</f>
        <v>53.5</v>
      </c>
      <c r="T14" s="33">
        <v>1</v>
      </c>
      <c r="U14" s="193">
        <v>1</v>
      </c>
      <c r="V14" s="192"/>
      <c r="W14" s="25">
        <f>L14+O14+R14</f>
        <v>504</v>
      </c>
      <c r="X14" s="192"/>
      <c r="Y14" s="24">
        <f>ROUND(SUM(M14,P14,S14)/3,3)</f>
        <v>55.5</v>
      </c>
      <c r="Z14" s="162" t="s">
        <v>45</v>
      </c>
    </row>
    <row r="15" spans="1:44" s="47" customFormat="1" ht="38.25" customHeight="1">
      <c r="A15" s="48"/>
      <c r="B15" s="60"/>
      <c r="C15" s="60"/>
      <c r="D15" s="66"/>
      <c r="E15" s="65"/>
      <c r="F15" s="65"/>
      <c r="G15" s="67"/>
      <c r="H15" s="68"/>
      <c r="I15" s="69"/>
      <c r="J15" s="70"/>
      <c r="K15" s="71"/>
      <c r="L15" s="52"/>
      <c r="M15" s="53"/>
      <c r="N15" s="50"/>
      <c r="O15" s="52"/>
      <c r="P15" s="53"/>
      <c r="Q15" s="50"/>
      <c r="R15" s="52"/>
      <c r="S15" s="53"/>
      <c r="T15" s="50"/>
      <c r="U15" s="54"/>
      <c r="V15" s="51"/>
      <c r="W15" s="52"/>
      <c r="X15" s="51"/>
      <c r="Y15" s="53"/>
      <c r="Z15" s="5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22" customFormat="1" ht="33" customHeight="1">
      <c r="A16" s="12"/>
      <c r="B16" s="12"/>
      <c r="C16" s="18"/>
      <c r="D16" s="18" t="s">
        <v>16</v>
      </c>
      <c r="E16" s="18"/>
      <c r="F16" s="18"/>
      <c r="G16" s="18"/>
      <c r="H16" s="19"/>
      <c r="I16" s="20"/>
      <c r="J16" s="19"/>
      <c r="K16" s="64" t="s">
        <v>111</v>
      </c>
      <c r="L16" s="21"/>
      <c r="N16" s="12"/>
      <c r="O16" s="23"/>
      <c r="Q16" s="12"/>
      <c r="R16" s="23"/>
      <c r="S16" s="22" t="s">
        <v>112</v>
      </c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22" customFormat="1">
      <c r="A17" s="12"/>
      <c r="B17" s="12"/>
      <c r="C17" s="18"/>
      <c r="D17" s="18"/>
      <c r="E17" s="18"/>
      <c r="F17" s="18"/>
      <c r="G17" s="18"/>
      <c r="H17" s="19"/>
      <c r="I17" s="20"/>
      <c r="J17" s="19"/>
      <c r="K17" s="64"/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33" customHeight="1">
      <c r="D18" s="18" t="s">
        <v>9</v>
      </c>
      <c r="K18" s="64" t="s">
        <v>132</v>
      </c>
    </row>
    <row r="30" spans="1:44">
      <c r="T30" s="22"/>
    </row>
    <row r="31" spans="1:44">
      <c r="T31" s="22"/>
    </row>
    <row r="32" spans="1:44"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  <c r="T1972" s="22"/>
    </row>
    <row r="1973" spans="11:20">
      <c r="K1973" s="42"/>
    </row>
    <row r="1974" spans="11:20">
      <c r="K1974" s="42"/>
    </row>
    <row r="1975" spans="11:20">
      <c r="K1975" s="42"/>
    </row>
  </sheetData>
  <protectedRanges>
    <protectedRange sqref="K16:K17" name="Диапазон1_3_1_1_3_11_1_1_3_1_1_2_1_3_3_1_1_4_1_1_1"/>
    <protectedRange sqref="K18" name="Диапазон1_3_1_1_3_11_1_1_3_1_1_2_1_3_3_1_1_4_1_1_1_1"/>
  </protectedRanges>
  <sortState ref="A11:AR14">
    <sortCondition descending="1" ref="Y11:Y14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topLeftCell="D1" zoomScaleSheetLayoutView="100" workbookViewId="0">
      <selection activeCell="A11" sqref="A11:XFD11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4.14062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69.75" customHeight="1">
      <c r="A1" s="299" t="s">
        <v>232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>
      <c r="A2" s="304" t="s">
        <v>267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44" s="13" customFormat="1" ht="15.95" customHeight="1">
      <c r="A3" s="270" t="s">
        <v>17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4" customFormat="1" ht="15.95" customHeight="1">
      <c r="A5" s="305" t="s">
        <v>260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44" s="1" customFormat="1" ht="19.899999999999999" customHeight="1">
      <c r="A6" s="273" t="s">
        <v>258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44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4" s="7" customFormat="1" ht="15" customHeight="1">
      <c r="A8" s="58" t="s">
        <v>70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3"/>
      <c r="Z8" s="207" t="s">
        <v>131</v>
      </c>
    </row>
    <row r="9" spans="1:44" s="17" customFormat="1" ht="20.100000000000001" customHeight="1">
      <c r="A9" s="263" t="s">
        <v>27</v>
      </c>
      <c r="B9" s="262" t="s">
        <v>2</v>
      </c>
      <c r="C9" s="262"/>
      <c r="D9" s="266" t="s">
        <v>14</v>
      </c>
      <c r="E9" s="266" t="s">
        <v>3</v>
      </c>
      <c r="F9" s="263" t="s">
        <v>13</v>
      </c>
      <c r="G9" s="266" t="s">
        <v>15</v>
      </c>
      <c r="H9" s="266" t="s">
        <v>3</v>
      </c>
      <c r="I9" s="266" t="s">
        <v>4</v>
      </c>
      <c r="J9" s="127"/>
      <c r="K9" s="266" t="s">
        <v>6</v>
      </c>
      <c r="L9" s="261" t="s">
        <v>79</v>
      </c>
      <c r="M9" s="261"/>
      <c r="N9" s="261"/>
      <c r="O9" s="261" t="s">
        <v>18</v>
      </c>
      <c r="P9" s="261"/>
      <c r="Q9" s="261"/>
      <c r="R9" s="261" t="s">
        <v>78</v>
      </c>
      <c r="S9" s="261"/>
      <c r="T9" s="261"/>
      <c r="U9" s="262" t="s">
        <v>19</v>
      </c>
      <c r="V9" s="262" t="s">
        <v>20</v>
      </c>
      <c r="W9" s="263" t="s">
        <v>21</v>
      </c>
      <c r="X9" s="264" t="s">
        <v>22</v>
      </c>
      <c r="Y9" s="265" t="s">
        <v>23</v>
      </c>
      <c r="Z9" s="266" t="s">
        <v>24</v>
      </c>
    </row>
    <row r="10" spans="1:44" s="17" customFormat="1" ht="39.950000000000003" customHeight="1">
      <c r="A10" s="263"/>
      <c r="B10" s="262"/>
      <c r="C10" s="262"/>
      <c r="D10" s="266"/>
      <c r="E10" s="266"/>
      <c r="F10" s="263"/>
      <c r="G10" s="266"/>
      <c r="H10" s="266"/>
      <c r="I10" s="266"/>
      <c r="J10" s="127"/>
      <c r="K10" s="266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62"/>
      <c r="V10" s="262"/>
      <c r="W10" s="263"/>
      <c r="X10" s="264"/>
      <c r="Y10" s="265"/>
      <c r="Z10" s="266"/>
    </row>
    <row r="11" spans="1:44" s="17" customFormat="1" ht="61.5" customHeight="1">
      <c r="A11" s="32">
        <f>RANK(Y11,Y$11:Y$11,0)</f>
        <v>1</v>
      </c>
      <c r="B11" s="59"/>
      <c r="C11" s="59"/>
      <c r="D11" s="214" t="s">
        <v>237</v>
      </c>
      <c r="E11" s="204" t="s">
        <v>238</v>
      </c>
      <c r="F11" s="205" t="s">
        <v>239</v>
      </c>
      <c r="G11" s="209" t="s">
        <v>240</v>
      </c>
      <c r="H11" s="204" t="s">
        <v>241</v>
      </c>
      <c r="I11" s="205" t="s">
        <v>242</v>
      </c>
      <c r="J11" s="205" t="s">
        <v>192</v>
      </c>
      <c r="K11" s="206" t="s">
        <v>193</v>
      </c>
      <c r="L11" s="25">
        <v>220.5</v>
      </c>
      <c r="M11" s="24">
        <f>L11/3.4-IF($U11=1,2,IF($U11=2,3,0))</f>
        <v>64.852941176470594</v>
      </c>
      <c r="N11" s="33">
        <v>1</v>
      </c>
      <c r="O11" s="25">
        <v>225.5</v>
      </c>
      <c r="P11" s="24">
        <f>O11/3.4-IF($U11=1,2,IF($U11=2,3,0))</f>
        <v>66.32352941176471</v>
      </c>
      <c r="Q11" s="33">
        <v>1</v>
      </c>
      <c r="R11" s="25">
        <v>228.5</v>
      </c>
      <c r="S11" s="24">
        <f>R11/3.4-IF($U11=1,2,IF($U11=2,3,0))</f>
        <v>67.205882352941174</v>
      </c>
      <c r="T11" s="33">
        <v>1</v>
      </c>
      <c r="U11" s="127"/>
      <c r="V11" s="128"/>
      <c r="W11" s="25">
        <f>L11+O11+R11</f>
        <v>674.5</v>
      </c>
      <c r="X11" s="128"/>
      <c r="Y11" s="24">
        <f>ROUND(SUM(M11,P11,S11)/3,3)</f>
        <v>66.126999999999995</v>
      </c>
      <c r="Z11" s="162" t="s">
        <v>45</v>
      </c>
    </row>
    <row r="12" spans="1:44" s="47" customFormat="1" ht="38.25" customHeight="1">
      <c r="A12" s="48"/>
      <c r="B12" s="60"/>
      <c r="C12" s="60"/>
      <c r="D12" s="66"/>
      <c r="E12" s="65"/>
      <c r="F12" s="65"/>
      <c r="G12" s="67"/>
      <c r="H12" s="68"/>
      <c r="I12" s="69"/>
      <c r="J12" s="70"/>
      <c r="K12" s="71"/>
      <c r="L12" s="52"/>
      <c r="M12" s="53"/>
      <c r="N12" s="50"/>
      <c r="O12" s="52"/>
      <c r="P12" s="53"/>
      <c r="Q12" s="50"/>
      <c r="R12" s="52"/>
      <c r="S12" s="53"/>
      <c r="T12" s="50"/>
      <c r="U12" s="54"/>
      <c r="V12" s="51"/>
      <c r="W12" s="52"/>
      <c r="X12" s="51"/>
      <c r="Y12" s="53"/>
      <c r="Z12" s="5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4" t="s">
        <v>111</v>
      </c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4"/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3" customHeight="1">
      <c r="D15" s="18" t="s">
        <v>9</v>
      </c>
      <c r="K15" s="64" t="s">
        <v>132</v>
      </c>
    </row>
    <row r="27" spans="11:20">
      <c r="T27" s="22"/>
    </row>
    <row r="28" spans="11:20">
      <c r="T28" s="22"/>
    </row>
    <row r="29" spans="11:20">
      <c r="T29" s="22"/>
    </row>
    <row r="30" spans="11:20">
      <c r="K30" s="42"/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</row>
    <row r="1971" spans="11:20">
      <c r="K1971" s="42"/>
    </row>
    <row r="1972" spans="11:20">
      <c r="K1972" s="42"/>
    </row>
  </sheetData>
  <protectedRanges>
    <protectedRange sqref="K13:K14" name="Диапазон1_3_1_1_3_11_1_1_3_1_1_2_1_3_3_1_1_4_1_1"/>
    <protectedRange sqref="K15" name="Диапазон1_3_1_1_3_11_1_1_3_1_1_2_1_3_3_1_1_4_1_1_1_1"/>
  </protectedRanges>
  <sortState ref="A11:AR12">
    <sortCondition ref="A11:A12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5:Z5"/>
    <mergeCell ref="A6:Z6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="75" zoomScaleSheetLayoutView="75" workbookViewId="0">
      <selection activeCell="H9" sqref="H9:H10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4.14062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69.75" customHeight="1">
      <c r="A1" s="299" t="s">
        <v>150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 hidden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44" s="13" customFormat="1" ht="15.95" customHeight="1">
      <c r="A3" s="270" t="s">
        <v>17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4" customFormat="1" ht="15.95" customHeight="1">
      <c r="A5" s="270" t="s">
        <v>261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44" s="1" customFormat="1" ht="19.899999999999999" customHeight="1">
      <c r="A6" s="273" t="s">
        <v>258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44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4" s="7" customFormat="1" ht="15" customHeight="1">
      <c r="A8" s="58" t="s">
        <v>70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3"/>
      <c r="Z8" s="207" t="s">
        <v>131</v>
      </c>
    </row>
    <row r="9" spans="1:44" s="17" customFormat="1" ht="20.100000000000001" customHeight="1">
      <c r="A9" s="263" t="s">
        <v>27</v>
      </c>
      <c r="B9" s="262" t="s">
        <v>2</v>
      </c>
      <c r="C9" s="262"/>
      <c r="D9" s="266" t="s">
        <v>14</v>
      </c>
      <c r="E9" s="266" t="s">
        <v>3</v>
      </c>
      <c r="F9" s="263" t="s">
        <v>13</v>
      </c>
      <c r="G9" s="266" t="s">
        <v>15</v>
      </c>
      <c r="H9" s="266" t="s">
        <v>3</v>
      </c>
      <c r="I9" s="266" t="s">
        <v>4</v>
      </c>
      <c r="J9" s="193"/>
      <c r="K9" s="266" t="s">
        <v>6</v>
      </c>
      <c r="L9" s="261" t="s">
        <v>79</v>
      </c>
      <c r="M9" s="261"/>
      <c r="N9" s="261"/>
      <c r="O9" s="261" t="s">
        <v>18</v>
      </c>
      <c r="P9" s="261"/>
      <c r="Q9" s="261"/>
      <c r="R9" s="261" t="s">
        <v>78</v>
      </c>
      <c r="S9" s="261"/>
      <c r="T9" s="261"/>
      <c r="U9" s="262" t="s">
        <v>19</v>
      </c>
      <c r="V9" s="262" t="s">
        <v>20</v>
      </c>
      <c r="W9" s="263" t="s">
        <v>21</v>
      </c>
      <c r="X9" s="264" t="s">
        <v>22</v>
      </c>
      <c r="Y9" s="265" t="s">
        <v>23</v>
      </c>
      <c r="Z9" s="266" t="s">
        <v>24</v>
      </c>
    </row>
    <row r="10" spans="1:44" s="17" customFormat="1" ht="39.950000000000003" customHeight="1">
      <c r="A10" s="263"/>
      <c r="B10" s="262"/>
      <c r="C10" s="262"/>
      <c r="D10" s="266"/>
      <c r="E10" s="266"/>
      <c r="F10" s="263"/>
      <c r="G10" s="266"/>
      <c r="H10" s="266"/>
      <c r="I10" s="266"/>
      <c r="J10" s="193"/>
      <c r="K10" s="266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62"/>
      <c r="V10" s="262"/>
      <c r="W10" s="263"/>
      <c r="X10" s="264"/>
      <c r="Y10" s="265"/>
      <c r="Z10" s="266"/>
    </row>
    <row r="11" spans="1:44" s="17" customFormat="1" ht="61.5" customHeight="1">
      <c r="A11" s="32" t="s">
        <v>67</v>
      </c>
      <c r="B11" s="59"/>
      <c r="C11" s="59"/>
      <c r="D11" s="183" t="s">
        <v>243</v>
      </c>
      <c r="E11" s="184" t="s">
        <v>244</v>
      </c>
      <c r="F11" s="185" t="s">
        <v>8</v>
      </c>
      <c r="G11" s="186" t="s">
        <v>245</v>
      </c>
      <c r="H11" s="184" t="s">
        <v>246</v>
      </c>
      <c r="I11" s="185" t="s">
        <v>247</v>
      </c>
      <c r="J11" s="185" t="s">
        <v>68</v>
      </c>
      <c r="K11" s="175" t="s">
        <v>116</v>
      </c>
      <c r="L11" s="25">
        <v>225</v>
      </c>
      <c r="M11" s="24">
        <f>L11/3.8-IF($U11=1,2,IF($U11=2,3,0))</f>
        <v>57.21052631578948</v>
      </c>
      <c r="N11" s="33">
        <v>1</v>
      </c>
      <c r="O11" s="25">
        <v>215.5</v>
      </c>
      <c r="P11" s="24">
        <f>O11/3.8-IF($U11=1,2,IF($U11=2,3,0))</f>
        <v>54.71052631578948</v>
      </c>
      <c r="Q11" s="33">
        <v>1</v>
      </c>
      <c r="R11" s="25">
        <v>226</v>
      </c>
      <c r="S11" s="24">
        <f>R11/3.8-IF($U11=1,2,IF($U11=2,3,0))</f>
        <v>57.473684210526315</v>
      </c>
      <c r="T11" s="33">
        <v>1</v>
      </c>
      <c r="U11" s="193">
        <v>1</v>
      </c>
      <c r="V11" s="192"/>
      <c r="W11" s="25">
        <f>L11+O11+R11</f>
        <v>666.5</v>
      </c>
      <c r="X11" s="192"/>
      <c r="Y11" s="24">
        <f>ROUND(SUM(M11,P11,S11)/3,3)</f>
        <v>56.465000000000003</v>
      </c>
      <c r="Z11" s="162" t="s">
        <v>45</v>
      </c>
    </row>
    <row r="12" spans="1:44" s="47" customFormat="1" ht="38.25" customHeight="1">
      <c r="A12" s="48"/>
      <c r="B12" s="60"/>
      <c r="C12" s="60"/>
      <c r="D12" s="66"/>
      <c r="E12" s="65"/>
      <c r="F12" s="65"/>
      <c r="G12" s="67"/>
      <c r="H12" s="68"/>
      <c r="I12" s="69"/>
      <c r="J12" s="70"/>
      <c r="K12" s="71"/>
      <c r="L12" s="52"/>
      <c r="M12" s="53"/>
      <c r="N12" s="50"/>
      <c r="O12" s="52"/>
      <c r="P12" s="53"/>
      <c r="Q12" s="50"/>
      <c r="R12" s="52"/>
      <c r="S12" s="53"/>
      <c r="T12" s="50"/>
      <c r="U12" s="54"/>
      <c r="V12" s="51"/>
      <c r="W12" s="52"/>
      <c r="X12" s="51"/>
      <c r="Y12" s="53"/>
      <c r="Z12" s="5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4" t="s">
        <v>111</v>
      </c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4"/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3" customHeight="1">
      <c r="D15" s="18" t="s">
        <v>9</v>
      </c>
      <c r="K15" s="64" t="s">
        <v>132</v>
      </c>
    </row>
    <row r="27" spans="11:20">
      <c r="T27" s="22"/>
    </row>
    <row r="28" spans="11:20">
      <c r="T28" s="22"/>
    </row>
    <row r="29" spans="11:20">
      <c r="T29" s="22"/>
    </row>
    <row r="30" spans="11:20">
      <c r="K30" s="42"/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</row>
    <row r="1971" spans="11:20">
      <c r="K1971" s="42"/>
    </row>
    <row r="1972" spans="11:20">
      <c r="K1972" s="42"/>
    </row>
  </sheetData>
  <protectedRanges>
    <protectedRange sqref="K13:K14" name="Диапазон1_3_1_1_3_11_1_1_3_1_1_2_1_3_3_1_1_4_1_1"/>
    <protectedRange sqref="K15" name="Диапазон1_3_1_1_3_11_1_1_3_1_1_2_1_3_3_1_1_4_1_1_1_1"/>
  </protectedRanges>
  <mergeCells count="25">
    <mergeCell ref="B9:B10"/>
    <mergeCell ref="C9:C10"/>
    <mergeCell ref="D9:D10"/>
    <mergeCell ref="E9:E10"/>
    <mergeCell ref="A1:Z1"/>
    <mergeCell ref="A2:Z2"/>
    <mergeCell ref="A3:Z3"/>
    <mergeCell ref="A4:Z4"/>
    <mergeCell ref="A6:Z6"/>
    <mergeCell ref="Y9:Y10"/>
    <mergeCell ref="Z9:Z10"/>
    <mergeCell ref="A5:Z5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9:A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topLeftCell="A13" zoomScaleSheetLayoutView="100" workbookViewId="0">
      <selection activeCell="A21" sqref="A21:E21"/>
    </sheetView>
  </sheetViews>
  <sheetFormatPr defaultColWidth="9.140625" defaultRowHeight="14.25"/>
  <cols>
    <col min="1" max="1" width="22.7109375" style="76" customWidth="1"/>
    <col min="2" max="2" width="20.85546875" style="76" customWidth="1"/>
    <col min="3" max="3" width="11.5703125" style="76" customWidth="1"/>
    <col min="4" max="4" width="25.85546875" style="76" customWidth="1"/>
    <col min="5" max="6" width="20.42578125" style="76" customWidth="1"/>
    <col min="7" max="16384" width="9.140625" style="76"/>
  </cols>
  <sheetData>
    <row r="1" spans="1:9" ht="102.6" customHeight="1">
      <c r="A1" s="308" t="s">
        <v>248</v>
      </c>
      <c r="B1" s="242"/>
      <c r="C1" s="242"/>
      <c r="D1" s="242"/>
      <c r="E1" s="242"/>
      <c r="F1" s="179"/>
      <c r="G1" s="179"/>
      <c r="H1" s="179"/>
      <c r="I1" s="179"/>
    </row>
    <row r="2" spans="1:9" ht="18" customHeight="1">
      <c r="A2" s="309" t="s">
        <v>41</v>
      </c>
      <c r="B2" s="309"/>
      <c r="C2" s="309"/>
      <c r="D2" s="309"/>
      <c r="E2" s="309"/>
    </row>
    <row r="3" spans="1:9">
      <c r="A3" s="77"/>
      <c r="B3" s="77"/>
      <c r="C3" s="77"/>
      <c r="D3" s="77"/>
    </row>
    <row r="4" spans="1:9">
      <c r="A4" s="58" t="s">
        <v>70</v>
      </c>
      <c r="B4" s="77"/>
      <c r="C4" s="77"/>
      <c r="D4" s="77"/>
      <c r="E4" s="63" t="s">
        <v>131</v>
      </c>
    </row>
    <row r="5" spans="1:9">
      <c r="A5" s="80" t="s">
        <v>29</v>
      </c>
      <c r="B5" s="80" t="s">
        <v>30</v>
      </c>
      <c r="C5" s="80" t="s">
        <v>31</v>
      </c>
      <c r="D5" s="80" t="s">
        <v>32</v>
      </c>
      <c r="E5" s="81" t="s">
        <v>33</v>
      </c>
    </row>
    <row r="6" spans="1:9" ht="34.5" customHeight="1">
      <c r="A6" s="82" t="s">
        <v>16</v>
      </c>
      <c r="B6" s="83" t="s">
        <v>122</v>
      </c>
      <c r="C6" s="83" t="s">
        <v>34</v>
      </c>
      <c r="D6" s="83" t="s">
        <v>36</v>
      </c>
      <c r="E6" s="84"/>
    </row>
    <row r="7" spans="1:9" ht="34.5" customHeight="1">
      <c r="A7" s="83" t="s">
        <v>42</v>
      </c>
      <c r="B7" s="83" t="s">
        <v>123</v>
      </c>
      <c r="C7" s="83" t="s">
        <v>34</v>
      </c>
      <c r="D7" s="83" t="s">
        <v>124</v>
      </c>
      <c r="E7" s="84"/>
    </row>
    <row r="8" spans="1:9" ht="34.5" customHeight="1">
      <c r="A8" s="83" t="s">
        <v>42</v>
      </c>
      <c r="B8" s="83" t="s">
        <v>125</v>
      </c>
      <c r="C8" s="83" t="s">
        <v>34</v>
      </c>
      <c r="D8" s="83" t="s">
        <v>35</v>
      </c>
      <c r="E8" s="84"/>
    </row>
    <row r="9" spans="1:9" ht="34.5" customHeight="1">
      <c r="A9" s="83" t="s">
        <v>262</v>
      </c>
      <c r="B9" s="83" t="s">
        <v>263</v>
      </c>
      <c r="C9" s="83" t="s">
        <v>264</v>
      </c>
      <c r="D9" s="83" t="s">
        <v>35</v>
      </c>
      <c r="E9" s="84"/>
    </row>
    <row r="10" spans="1:9" s="86" customFormat="1" ht="34.5" customHeight="1">
      <c r="A10" s="82" t="s">
        <v>40</v>
      </c>
      <c r="B10" s="83" t="s">
        <v>125</v>
      </c>
      <c r="C10" s="83" t="s">
        <v>34</v>
      </c>
      <c r="D10" s="83" t="s">
        <v>35</v>
      </c>
      <c r="E10" s="84"/>
    </row>
    <row r="11" spans="1:9" s="86" customFormat="1" ht="34.5" customHeight="1">
      <c r="A11" s="87" t="s">
        <v>43</v>
      </c>
      <c r="B11" s="83" t="s">
        <v>91</v>
      </c>
      <c r="C11" s="83" t="s">
        <v>39</v>
      </c>
      <c r="D11" s="83" t="s">
        <v>36</v>
      </c>
      <c r="E11" s="85"/>
    </row>
    <row r="12" spans="1:9" s="86" customFormat="1" ht="34.5" customHeight="1">
      <c r="A12" s="87" t="s">
        <v>250</v>
      </c>
      <c r="B12" s="83" t="s">
        <v>251</v>
      </c>
      <c r="C12" s="83" t="s">
        <v>252</v>
      </c>
      <c r="D12" s="83" t="s">
        <v>36</v>
      </c>
      <c r="E12" s="85"/>
    </row>
    <row r="13" spans="1:9" s="86" customFormat="1" ht="34.5" customHeight="1">
      <c r="A13" s="87" t="s">
        <v>90</v>
      </c>
      <c r="B13" s="83" t="s">
        <v>249</v>
      </c>
      <c r="C13" s="83" t="s">
        <v>39</v>
      </c>
      <c r="D13" s="83" t="s">
        <v>36</v>
      </c>
      <c r="E13" s="85"/>
    </row>
    <row r="14" spans="1:9" ht="34.5" customHeight="1">
      <c r="A14" s="83" t="s">
        <v>9</v>
      </c>
      <c r="B14" s="83" t="s">
        <v>253</v>
      </c>
      <c r="C14" s="83" t="s">
        <v>34</v>
      </c>
      <c r="D14" s="83" t="s">
        <v>36</v>
      </c>
      <c r="E14" s="84"/>
    </row>
    <row r="15" spans="1:9" ht="34.5" customHeight="1">
      <c r="A15" s="83" t="s">
        <v>92</v>
      </c>
      <c r="B15" s="83" t="s">
        <v>254</v>
      </c>
      <c r="C15" s="83" t="s">
        <v>34</v>
      </c>
      <c r="D15" s="83" t="s">
        <v>36</v>
      </c>
      <c r="E15" s="84"/>
    </row>
    <row r="16" spans="1:9" ht="34.5" customHeight="1">
      <c r="A16" s="83" t="s">
        <v>54</v>
      </c>
      <c r="B16" s="83" t="s">
        <v>255</v>
      </c>
      <c r="C16" s="83"/>
      <c r="D16" s="83" t="s">
        <v>36</v>
      </c>
      <c r="E16" s="84"/>
    </row>
    <row r="17" spans="1:5">
      <c r="A17" s="77"/>
      <c r="B17" s="77"/>
      <c r="C17" s="77"/>
      <c r="D17" s="77"/>
    </row>
    <row r="18" spans="1:5">
      <c r="A18" s="77"/>
      <c r="B18" s="77"/>
      <c r="C18" s="77"/>
      <c r="D18" s="77"/>
    </row>
    <row r="19" spans="1:5">
      <c r="A19" s="77" t="s">
        <v>16</v>
      </c>
      <c r="B19" s="77"/>
      <c r="C19" s="77"/>
      <c r="D19" s="64" t="s">
        <v>111</v>
      </c>
    </row>
    <row r="20" spans="1:5">
      <c r="A20" s="77"/>
      <c r="B20" s="77"/>
      <c r="C20" s="77"/>
      <c r="D20" s="88"/>
    </row>
    <row r="21" spans="1:5" ht="104.45" customHeight="1">
      <c r="A21" s="308" t="s">
        <v>248</v>
      </c>
      <c r="B21" s="242"/>
      <c r="C21" s="242"/>
      <c r="D21" s="242"/>
      <c r="E21" s="242"/>
    </row>
    <row r="22" spans="1:5" ht="18" customHeight="1">
      <c r="A22" s="309" t="s">
        <v>44</v>
      </c>
      <c r="B22" s="309"/>
      <c r="C22" s="309"/>
      <c r="D22" s="309"/>
      <c r="E22" s="309"/>
    </row>
    <row r="23" spans="1:5">
      <c r="A23" s="77"/>
      <c r="B23" s="77"/>
      <c r="C23" s="77"/>
      <c r="D23" s="77"/>
    </row>
    <row r="24" spans="1:5">
      <c r="A24" s="58" t="s">
        <v>70</v>
      </c>
      <c r="B24" s="77"/>
      <c r="C24" s="77"/>
      <c r="D24" s="77"/>
      <c r="E24" s="63" t="s">
        <v>131</v>
      </c>
    </row>
    <row r="25" spans="1:5">
      <c r="A25" s="80" t="s">
        <v>29</v>
      </c>
      <c r="B25" s="80" t="s">
        <v>30</v>
      </c>
      <c r="C25" s="80" t="s">
        <v>31</v>
      </c>
      <c r="D25" s="80" t="s">
        <v>32</v>
      </c>
      <c r="E25" s="89"/>
    </row>
    <row r="26" spans="1:5" ht="34.5" customHeight="1">
      <c r="A26" s="82" t="s">
        <v>16</v>
      </c>
      <c r="B26" s="83" t="s">
        <v>122</v>
      </c>
      <c r="C26" s="83" t="s">
        <v>34</v>
      </c>
      <c r="D26" s="83" t="s">
        <v>36</v>
      </c>
      <c r="E26" s="90"/>
    </row>
    <row r="27" spans="1:5" ht="34.5" customHeight="1">
      <c r="A27" s="83" t="s">
        <v>42</v>
      </c>
      <c r="B27" s="83" t="s">
        <v>123</v>
      </c>
      <c r="C27" s="83" t="s">
        <v>34</v>
      </c>
      <c r="D27" s="83" t="s">
        <v>124</v>
      </c>
      <c r="E27" s="90"/>
    </row>
    <row r="28" spans="1:5" ht="34.5" customHeight="1">
      <c r="A28" s="83" t="s">
        <v>42</v>
      </c>
      <c r="B28" s="83" t="s">
        <v>125</v>
      </c>
      <c r="C28" s="83" t="s">
        <v>34</v>
      </c>
      <c r="D28" s="83" t="s">
        <v>35</v>
      </c>
      <c r="E28" s="90"/>
    </row>
    <row r="29" spans="1:5" ht="34.5" customHeight="1">
      <c r="A29" s="82" t="s">
        <v>40</v>
      </c>
      <c r="B29" s="83" t="s">
        <v>125</v>
      </c>
      <c r="C29" s="83" t="s">
        <v>34</v>
      </c>
      <c r="D29" s="83" t="s">
        <v>35</v>
      </c>
      <c r="E29" s="90"/>
    </row>
    <row r="30" spans="1:5" ht="34.5" customHeight="1">
      <c r="A30" s="87" t="s">
        <v>43</v>
      </c>
      <c r="B30" s="83" t="s">
        <v>91</v>
      </c>
      <c r="C30" s="83" t="s">
        <v>39</v>
      </c>
      <c r="D30" s="83" t="s">
        <v>36</v>
      </c>
      <c r="E30" s="90"/>
    </row>
    <row r="31" spans="1:5" ht="34.5" customHeight="1">
      <c r="A31" s="87" t="s">
        <v>250</v>
      </c>
      <c r="B31" s="83" t="s">
        <v>251</v>
      </c>
      <c r="C31" s="83" t="s">
        <v>252</v>
      </c>
      <c r="D31" s="83" t="s">
        <v>36</v>
      </c>
      <c r="E31" s="90"/>
    </row>
    <row r="32" spans="1:5" ht="34.5" customHeight="1">
      <c r="A32" s="87" t="s">
        <v>90</v>
      </c>
      <c r="B32" s="83" t="s">
        <v>249</v>
      </c>
      <c r="C32" s="83" t="s">
        <v>39</v>
      </c>
      <c r="D32" s="83" t="s">
        <v>36</v>
      </c>
      <c r="E32" s="90"/>
    </row>
    <row r="33" spans="1:5" s="86" customFormat="1" ht="34.5" customHeight="1">
      <c r="A33" s="83" t="s">
        <v>9</v>
      </c>
      <c r="B33" s="83" t="s">
        <v>253</v>
      </c>
      <c r="C33" s="83" t="s">
        <v>34</v>
      </c>
      <c r="D33" s="83" t="s">
        <v>36</v>
      </c>
      <c r="E33" s="91"/>
    </row>
    <row r="34" spans="1:5" s="86" customFormat="1" ht="34.5" customHeight="1">
      <c r="A34" s="83" t="s">
        <v>92</v>
      </c>
      <c r="B34" s="83" t="s">
        <v>254</v>
      </c>
      <c r="C34" s="83" t="s">
        <v>34</v>
      </c>
      <c r="D34" s="83" t="s">
        <v>36</v>
      </c>
      <c r="E34" s="91"/>
    </row>
    <row r="35" spans="1:5" s="86" customFormat="1" ht="34.5" customHeight="1">
      <c r="A35" s="83" t="s">
        <v>54</v>
      </c>
      <c r="B35" s="83" t="s">
        <v>255</v>
      </c>
      <c r="C35" s="83"/>
      <c r="D35" s="83" t="s">
        <v>36</v>
      </c>
      <c r="E35" s="91"/>
    </row>
    <row r="36" spans="1:5">
      <c r="A36" s="77"/>
      <c r="B36" s="77"/>
      <c r="C36" s="77"/>
      <c r="D36" s="77"/>
    </row>
    <row r="37" spans="1:5">
      <c r="A37" s="77" t="s">
        <v>16</v>
      </c>
      <c r="B37" s="77"/>
      <c r="C37" s="77"/>
      <c r="D37" s="64" t="s">
        <v>111</v>
      </c>
    </row>
    <row r="38" spans="1:5">
      <c r="A38" s="77"/>
      <c r="B38" s="77"/>
      <c r="C38" s="77"/>
      <c r="D38" s="64"/>
    </row>
    <row r="39" spans="1:5">
      <c r="A39" s="77" t="s">
        <v>9</v>
      </c>
      <c r="B39" s="77"/>
      <c r="C39" s="77"/>
      <c r="D39" s="64" t="s">
        <v>132</v>
      </c>
    </row>
    <row r="40" spans="1:5">
      <c r="A40" s="77"/>
      <c r="B40" s="77"/>
      <c r="C40" s="77"/>
      <c r="D40" s="77"/>
    </row>
    <row r="41" spans="1:5" ht="160.5" customHeight="1">
      <c r="A41" s="310"/>
      <c r="B41" s="311"/>
      <c r="C41" s="311"/>
      <c r="D41" s="311"/>
      <c r="E41" s="311"/>
    </row>
    <row r="42" spans="1:5" ht="22.5" customHeight="1">
      <c r="A42" s="309"/>
      <c r="B42" s="309"/>
      <c r="C42" s="309"/>
      <c r="D42" s="309"/>
      <c r="E42" s="309"/>
    </row>
    <row r="43" spans="1:5">
      <c r="A43" s="77"/>
      <c r="B43" s="77"/>
      <c r="C43" s="77"/>
      <c r="D43" s="77"/>
    </row>
    <row r="44" spans="1:5">
      <c r="A44" s="78"/>
      <c r="B44" s="77"/>
      <c r="C44" s="77"/>
      <c r="D44" s="77"/>
      <c r="E44" s="79"/>
    </row>
    <row r="45" spans="1:5">
      <c r="A45" s="92"/>
      <c r="B45" s="92"/>
      <c r="C45" s="92"/>
      <c r="D45" s="92"/>
      <c r="E45" s="89"/>
    </row>
    <row r="46" spans="1:5" ht="30" customHeight="1">
      <c r="A46" s="306"/>
      <c r="B46" s="306"/>
      <c r="C46" s="307"/>
      <c r="D46" s="307"/>
      <c r="E46" s="90"/>
    </row>
    <row r="47" spans="1:5" ht="30" customHeight="1">
      <c r="A47" s="93"/>
      <c r="B47" s="93"/>
      <c r="C47" s="93"/>
      <c r="D47" s="93"/>
      <c r="E47" s="90"/>
    </row>
    <row r="48" spans="1:5" ht="15">
      <c r="A48" s="94"/>
      <c r="B48" s="95"/>
      <c r="C48" s="95"/>
      <c r="D48" s="96"/>
      <c r="E48" s="90"/>
    </row>
    <row r="49" spans="1:5" ht="15">
      <c r="A49" s="94"/>
      <c r="B49" s="95"/>
      <c r="C49" s="95"/>
      <c r="D49" s="96"/>
      <c r="E49" s="90"/>
    </row>
    <row r="50" spans="1:5" ht="15">
      <c r="A50" s="94"/>
      <c r="B50" s="95"/>
      <c r="C50" s="95"/>
      <c r="D50" s="96"/>
      <c r="E50" s="90"/>
    </row>
    <row r="51" spans="1:5" ht="15">
      <c r="A51" s="94"/>
      <c r="B51" s="95"/>
      <c r="C51" s="95"/>
      <c r="D51" s="96"/>
      <c r="E51" s="91"/>
    </row>
    <row r="52" spans="1:5">
      <c r="A52" s="97"/>
      <c r="B52" s="96"/>
      <c r="C52" s="96"/>
      <c r="D52" s="96"/>
      <c r="E52" s="98"/>
    </row>
    <row r="53" spans="1:5">
      <c r="A53" s="77"/>
      <c r="B53" s="77"/>
      <c r="C53" s="77"/>
      <c r="D53" s="77"/>
    </row>
    <row r="54" spans="1:5">
      <c r="A54" s="77"/>
      <c r="B54" s="77"/>
      <c r="C54" s="77"/>
      <c r="D54" s="64"/>
    </row>
  </sheetData>
  <protectedRanges>
    <protectedRange sqref="D37:D38" name="Диапазон1_3_1_1_3_11_1_1_3_1_1_2_1_3_3_1_1_4_1_1"/>
    <protectedRange sqref="D39" name="Диапазон1_3_1_1_3_11_1_1_3_1_1_2_1_3_3_1_1_4_1_1_1"/>
  </protectedRanges>
  <mergeCells count="8">
    <mergeCell ref="A46:B46"/>
    <mergeCell ref="C46:D46"/>
    <mergeCell ref="A1:E1"/>
    <mergeCell ref="A2:E2"/>
    <mergeCell ref="A21:E21"/>
    <mergeCell ref="A22:E22"/>
    <mergeCell ref="A41:E41"/>
    <mergeCell ref="A42:E42"/>
  </mergeCells>
  <pageMargins left="0.7" right="0.7" top="0.75" bottom="0.75" header="0.3" footer="0.3"/>
  <pageSetup paperSize="9" scale="88" fitToHeight="0" orientation="portrait" r:id="rId1"/>
  <rowBreaks count="2" manualBreakCount="2">
    <brk id="20" max="16383" man="1"/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view="pageBreakPreview" zoomScale="75" zoomScaleSheetLayoutView="75" workbookViewId="0">
      <selection activeCell="A7" sqref="A7:A18"/>
    </sheetView>
  </sheetViews>
  <sheetFormatPr defaultColWidth="9.140625" defaultRowHeight="12.75"/>
  <cols>
    <col min="1" max="1" width="5.5703125" style="28" customWidth="1"/>
    <col min="2" max="3" width="4.28515625" style="28" hidden="1" customWidth="1"/>
    <col min="4" max="4" width="21.28515625" style="26" customWidth="1"/>
    <col min="5" max="5" width="7.42578125" style="26" customWidth="1"/>
    <col min="6" max="6" width="5.5703125" style="26" customWidth="1"/>
    <col min="7" max="7" width="33" style="26" customWidth="1"/>
    <col min="8" max="8" width="8.85546875" style="26" customWidth="1"/>
    <col min="9" max="9" width="16" style="29" customWidth="1"/>
    <col min="10" max="10" width="15" style="29" customWidth="1"/>
    <col min="11" max="11" width="25.140625" style="30" customWidth="1"/>
    <col min="12" max="12" width="13.85546875" style="26" customWidth="1"/>
    <col min="13" max="16384" width="9.140625" style="26"/>
  </cols>
  <sheetData>
    <row r="1" spans="1:12" ht="108" customHeight="1">
      <c r="A1" s="242" t="s">
        <v>266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idden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34" customFormat="1" ht="13.15" customHeight="1">
      <c r="A3" s="243" t="s">
        <v>265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.95" customHeight="1">
      <c r="A4" s="244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39" customFormat="1" ht="15" customHeight="1">
      <c r="A5" s="58" t="s">
        <v>70</v>
      </c>
      <c r="B5" s="35"/>
      <c r="C5" s="35"/>
      <c r="D5" s="36"/>
      <c r="E5" s="36"/>
      <c r="F5" s="36"/>
      <c r="G5" s="37"/>
      <c r="H5" s="37"/>
      <c r="I5" s="38"/>
      <c r="J5" s="38"/>
      <c r="L5" s="207" t="s">
        <v>131</v>
      </c>
    </row>
    <row r="6" spans="1:12" s="27" customFormat="1" ht="60" customHeight="1">
      <c r="A6" s="40" t="s">
        <v>1</v>
      </c>
      <c r="B6" s="40" t="s">
        <v>2</v>
      </c>
      <c r="C6" s="40" t="s">
        <v>12</v>
      </c>
      <c r="D6" s="41" t="s">
        <v>10</v>
      </c>
      <c r="E6" s="41" t="s">
        <v>3</v>
      </c>
      <c r="F6" s="40" t="s">
        <v>13</v>
      </c>
      <c r="G6" s="41" t="s">
        <v>11</v>
      </c>
      <c r="H6" s="41" t="s">
        <v>3</v>
      </c>
      <c r="I6" s="41" t="s">
        <v>4</v>
      </c>
      <c r="J6" s="41" t="s">
        <v>5</v>
      </c>
      <c r="K6" s="41" t="s">
        <v>6</v>
      </c>
      <c r="L6" s="41" t="s">
        <v>7</v>
      </c>
    </row>
    <row r="7" spans="1:12" s="17" customFormat="1" ht="46.5" customHeight="1">
      <c r="A7" s="32">
        <v>1</v>
      </c>
      <c r="B7" s="59"/>
      <c r="C7" s="59"/>
      <c r="D7" s="214" t="s">
        <v>237</v>
      </c>
      <c r="E7" s="204" t="s">
        <v>238</v>
      </c>
      <c r="F7" s="205" t="s">
        <v>239</v>
      </c>
      <c r="G7" s="209" t="s">
        <v>240</v>
      </c>
      <c r="H7" s="204" t="s">
        <v>241</v>
      </c>
      <c r="I7" s="205" t="s">
        <v>242</v>
      </c>
      <c r="J7" s="205" t="s">
        <v>192</v>
      </c>
      <c r="K7" s="206" t="s">
        <v>193</v>
      </c>
      <c r="L7" s="25" t="s">
        <v>126</v>
      </c>
    </row>
    <row r="8" spans="1:12" s="17" customFormat="1" ht="46.5" customHeight="1">
      <c r="A8" s="32">
        <v>2</v>
      </c>
      <c r="B8" s="59"/>
      <c r="C8" s="59"/>
      <c r="D8" s="197" t="s">
        <v>187</v>
      </c>
      <c r="E8" s="198" t="s">
        <v>188</v>
      </c>
      <c r="F8" s="199" t="s">
        <v>37</v>
      </c>
      <c r="G8" s="200" t="s">
        <v>189</v>
      </c>
      <c r="H8" s="198" t="s">
        <v>190</v>
      </c>
      <c r="I8" s="199" t="s">
        <v>191</v>
      </c>
      <c r="J8" s="199" t="s">
        <v>192</v>
      </c>
      <c r="K8" s="201" t="s">
        <v>193</v>
      </c>
      <c r="L8" s="25" t="s">
        <v>126</v>
      </c>
    </row>
    <row r="9" spans="1:12" s="17" customFormat="1" ht="46.5" customHeight="1">
      <c r="A9" s="32">
        <v>3</v>
      </c>
      <c r="B9" s="59"/>
      <c r="C9" s="59"/>
      <c r="D9" s="197" t="s">
        <v>187</v>
      </c>
      <c r="E9" s="204" t="s">
        <v>188</v>
      </c>
      <c r="F9" s="205" t="s">
        <v>37</v>
      </c>
      <c r="G9" s="209" t="s">
        <v>213</v>
      </c>
      <c r="H9" s="204" t="s">
        <v>214</v>
      </c>
      <c r="I9" s="205" t="s">
        <v>215</v>
      </c>
      <c r="J9" s="205" t="s">
        <v>192</v>
      </c>
      <c r="K9" s="206" t="s">
        <v>193</v>
      </c>
      <c r="L9" s="25" t="s">
        <v>126</v>
      </c>
    </row>
    <row r="10" spans="1:12" s="17" customFormat="1" ht="46.5" customHeight="1">
      <c r="A10" s="32">
        <v>4</v>
      </c>
      <c r="B10" s="59"/>
      <c r="C10" s="59"/>
      <c r="D10" s="197" t="s">
        <v>168</v>
      </c>
      <c r="E10" s="198" t="s">
        <v>169</v>
      </c>
      <c r="F10" s="199" t="s">
        <v>8</v>
      </c>
      <c r="G10" s="200" t="s">
        <v>170</v>
      </c>
      <c r="H10" s="198" t="s">
        <v>171</v>
      </c>
      <c r="I10" s="199" t="s">
        <v>137</v>
      </c>
      <c r="J10" s="199" t="s">
        <v>138</v>
      </c>
      <c r="K10" s="206" t="s">
        <v>176</v>
      </c>
      <c r="L10" s="25" t="s">
        <v>126</v>
      </c>
    </row>
    <row r="11" spans="1:12" s="17" customFormat="1" ht="46.5" customHeight="1">
      <c r="A11" s="32">
        <v>5</v>
      </c>
      <c r="B11" s="59"/>
      <c r="C11" s="59"/>
      <c r="D11" s="197" t="s">
        <v>196</v>
      </c>
      <c r="E11" s="198" t="s">
        <v>197</v>
      </c>
      <c r="F11" s="199">
        <v>2</v>
      </c>
      <c r="G11" s="200" t="s">
        <v>198</v>
      </c>
      <c r="H11" s="198" t="s">
        <v>199</v>
      </c>
      <c r="I11" s="199" t="s">
        <v>137</v>
      </c>
      <c r="J11" s="199" t="s">
        <v>127</v>
      </c>
      <c r="K11" s="201" t="s">
        <v>185</v>
      </c>
      <c r="L11" s="25" t="s">
        <v>126</v>
      </c>
    </row>
    <row r="12" spans="1:12" s="17" customFormat="1" ht="46.5" customHeight="1">
      <c r="A12" s="32">
        <v>6</v>
      </c>
      <c r="B12" s="59"/>
      <c r="C12" s="59"/>
      <c r="D12" s="197" t="s">
        <v>180</v>
      </c>
      <c r="E12" s="198" t="s">
        <v>181</v>
      </c>
      <c r="F12" s="199" t="s">
        <v>182</v>
      </c>
      <c r="G12" s="200" t="s">
        <v>183</v>
      </c>
      <c r="H12" s="198" t="s">
        <v>184</v>
      </c>
      <c r="I12" s="199" t="s">
        <v>137</v>
      </c>
      <c r="J12" s="199" t="s">
        <v>138</v>
      </c>
      <c r="K12" s="201" t="s">
        <v>185</v>
      </c>
      <c r="L12" s="25" t="s">
        <v>126</v>
      </c>
    </row>
    <row r="13" spans="1:12" s="17" customFormat="1" ht="46.5" customHeight="1">
      <c r="A13" s="32">
        <v>7</v>
      </c>
      <c r="B13" s="59"/>
      <c r="C13" s="59"/>
      <c r="D13" s="183" t="s">
        <v>157</v>
      </c>
      <c r="E13" s="204" t="s">
        <v>158</v>
      </c>
      <c r="F13" s="205" t="s">
        <v>8</v>
      </c>
      <c r="G13" s="209" t="s">
        <v>159</v>
      </c>
      <c r="H13" s="204" t="s">
        <v>160</v>
      </c>
      <c r="I13" s="185" t="s">
        <v>93</v>
      </c>
      <c r="J13" s="205" t="s">
        <v>161</v>
      </c>
      <c r="K13" s="201" t="s">
        <v>153</v>
      </c>
      <c r="L13" s="25" t="s">
        <v>126</v>
      </c>
    </row>
    <row r="14" spans="1:12" s="17" customFormat="1" ht="46.5" customHeight="1">
      <c r="A14" s="32">
        <v>8</v>
      </c>
      <c r="B14" s="59"/>
      <c r="C14" s="59"/>
      <c r="D14" s="214" t="s">
        <v>172</v>
      </c>
      <c r="E14" s="204" t="s">
        <v>173</v>
      </c>
      <c r="F14" s="205" t="s">
        <v>8</v>
      </c>
      <c r="G14" s="215" t="s">
        <v>174</v>
      </c>
      <c r="H14" s="216" t="s">
        <v>175</v>
      </c>
      <c r="I14" s="217" t="s">
        <v>137</v>
      </c>
      <c r="J14" s="208" t="s">
        <v>127</v>
      </c>
      <c r="K14" s="206" t="s">
        <v>176</v>
      </c>
      <c r="L14" s="25" t="s">
        <v>126</v>
      </c>
    </row>
    <row r="15" spans="1:12" s="17" customFormat="1" ht="46.5" customHeight="1">
      <c r="A15" s="32">
        <v>9</v>
      </c>
      <c r="B15" s="59"/>
      <c r="C15" s="59"/>
      <c r="D15" s="183" t="s">
        <v>139</v>
      </c>
      <c r="E15" s="184" t="s">
        <v>140</v>
      </c>
      <c r="F15" s="185" t="s">
        <v>8</v>
      </c>
      <c r="G15" s="200" t="s">
        <v>141</v>
      </c>
      <c r="H15" s="184" t="s">
        <v>76</v>
      </c>
      <c r="I15" s="185" t="s">
        <v>142</v>
      </c>
      <c r="J15" s="202" t="s">
        <v>77</v>
      </c>
      <c r="K15" s="206" t="s">
        <v>149</v>
      </c>
      <c r="L15" s="25" t="s">
        <v>126</v>
      </c>
    </row>
    <row r="16" spans="1:12" s="17" customFormat="1" ht="46.5" customHeight="1">
      <c r="A16" s="32">
        <v>10</v>
      </c>
      <c r="B16" s="59"/>
      <c r="C16" s="59"/>
      <c r="D16" s="197" t="s">
        <v>83</v>
      </c>
      <c r="E16" s="198" t="s">
        <v>84</v>
      </c>
      <c r="F16" s="199">
        <v>2</v>
      </c>
      <c r="G16" s="200" t="s">
        <v>73</v>
      </c>
      <c r="H16" s="198" t="s">
        <v>74</v>
      </c>
      <c r="I16" s="199" t="s">
        <v>75</v>
      </c>
      <c r="J16" s="199" t="s">
        <v>85</v>
      </c>
      <c r="K16" s="201" t="s">
        <v>153</v>
      </c>
      <c r="L16" s="25" t="s">
        <v>126</v>
      </c>
    </row>
    <row r="17" spans="1:12" s="17" customFormat="1" ht="46.5" customHeight="1">
      <c r="A17" s="32">
        <v>11</v>
      </c>
      <c r="B17" s="59"/>
      <c r="C17" s="59"/>
      <c r="D17" s="183" t="s">
        <v>148</v>
      </c>
      <c r="E17" s="204" t="s">
        <v>118</v>
      </c>
      <c r="F17" s="205" t="s">
        <v>8</v>
      </c>
      <c r="G17" s="200" t="s">
        <v>141</v>
      </c>
      <c r="H17" s="204" t="s">
        <v>76</v>
      </c>
      <c r="I17" s="205" t="s">
        <v>142</v>
      </c>
      <c r="J17" s="205" t="s">
        <v>77</v>
      </c>
      <c r="K17" s="206" t="s">
        <v>149</v>
      </c>
      <c r="L17" s="25" t="s">
        <v>126</v>
      </c>
    </row>
    <row r="18" spans="1:12" s="17" customFormat="1" ht="46.5" customHeight="1">
      <c r="A18" s="32">
        <v>12</v>
      </c>
      <c r="B18" s="59"/>
      <c r="C18" s="59"/>
      <c r="D18" s="183" t="s">
        <v>143</v>
      </c>
      <c r="E18" s="184" t="s">
        <v>144</v>
      </c>
      <c r="F18" s="185" t="s">
        <v>8</v>
      </c>
      <c r="G18" s="186" t="s">
        <v>145</v>
      </c>
      <c r="H18" s="184" t="s">
        <v>146</v>
      </c>
      <c r="I18" s="185" t="s">
        <v>137</v>
      </c>
      <c r="J18" s="185" t="s">
        <v>147</v>
      </c>
      <c r="K18" s="175" t="s">
        <v>207</v>
      </c>
      <c r="L18" s="25" t="s">
        <v>126</v>
      </c>
    </row>
    <row r="20" spans="1:12" s="44" customFormat="1" ht="22.15" customHeight="1">
      <c r="A20" s="43"/>
      <c r="B20" s="43"/>
      <c r="C20" s="43"/>
    </row>
    <row r="21" spans="1:12" s="166" customFormat="1" ht="14.25">
      <c r="A21" s="163"/>
      <c r="B21" s="163"/>
      <c r="C21" s="163"/>
      <c r="D21" s="18" t="s">
        <v>16</v>
      </c>
      <c r="E21" s="18"/>
      <c r="F21" s="18"/>
      <c r="G21" s="18"/>
      <c r="H21" s="19"/>
      <c r="I21" s="20"/>
      <c r="J21" s="64" t="s">
        <v>111</v>
      </c>
      <c r="L21" s="167"/>
    </row>
    <row r="22" spans="1:12" s="167" customFormat="1" ht="22.9" customHeight="1">
      <c r="A22" s="163"/>
      <c r="B22" s="163"/>
      <c r="C22" s="163"/>
      <c r="D22" s="18"/>
      <c r="E22" s="18"/>
      <c r="F22" s="18"/>
      <c r="G22" s="18"/>
      <c r="H22" s="19"/>
      <c r="I22" s="20"/>
      <c r="J22" s="19"/>
      <c r="K22" s="64"/>
    </row>
    <row r="23" spans="1:12" s="166" customFormat="1" ht="14.25">
      <c r="A23" s="163"/>
      <c r="B23" s="163"/>
      <c r="C23" s="163"/>
      <c r="D23" s="18" t="s">
        <v>9</v>
      </c>
      <c r="E23" s="12"/>
      <c r="F23" s="12"/>
      <c r="G23" s="12"/>
      <c r="H23" s="12"/>
      <c r="I23" s="12"/>
      <c r="J23" s="64" t="s">
        <v>132</v>
      </c>
      <c r="L23" s="167"/>
    </row>
    <row r="24" spans="1:12" s="166" customFormat="1" ht="23.45" customHeight="1">
      <c r="A24" s="163"/>
      <c r="B24" s="163"/>
      <c r="C24" s="163"/>
      <c r="D24" s="168"/>
      <c r="E24" s="169"/>
      <c r="F24" s="168"/>
      <c r="G24" s="168"/>
      <c r="H24" s="168"/>
      <c r="I24" s="170"/>
      <c r="J24" s="170"/>
      <c r="L24" s="167"/>
    </row>
    <row r="25" spans="1:12" s="166" customFormat="1" ht="14.25">
      <c r="A25" s="163"/>
      <c r="B25" s="163"/>
      <c r="C25" s="163"/>
      <c r="D25" s="164"/>
      <c r="E25" s="165"/>
      <c r="F25" s="164"/>
      <c r="G25" s="164"/>
      <c r="H25" s="164"/>
      <c r="I25" s="164"/>
      <c r="J25" s="164"/>
      <c r="L25" s="167"/>
    </row>
  </sheetData>
  <protectedRanges>
    <protectedRange sqref="J21 K22" name="Диапазон1_3_1_1_3_11_1_1_3_1_1_2_1_3_3_1_1_4_1_1"/>
    <protectedRange sqref="J23" name="Диапазон1_3_1_1_3_11_1_1_3_1_1_2_1_3_3_1_1_4_1_1_1"/>
  </protectedRanges>
  <autoFilter ref="A6:L19"/>
  <sortState ref="A7:L20">
    <sortCondition ref="D7:D20"/>
  </sortState>
  <mergeCells count="4">
    <mergeCell ref="A1:L1"/>
    <mergeCell ref="A2:L2"/>
    <mergeCell ref="A3:L3"/>
    <mergeCell ref="A4:L4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2"/>
  <sheetViews>
    <sheetView view="pageBreakPreview" zoomScale="75" zoomScaleNormal="75" zoomScaleSheetLayoutView="75" workbookViewId="0">
      <selection activeCell="D10" sqref="D10:K10"/>
    </sheetView>
  </sheetViews>
  <sheetFormatPr defaultRowHeight="12.75"/>
  <cols>
    <col min="1" max="1" width="4.7109375" style="129" customWidth="1"/>
    <col min="2" max="3" width="6.140625" style="129" hidden="1" customWidth="1"/>
    <col min="4" max="4" width="26" style="129" customWidth="1"/>
    <col min="5" max="5" width="7.28515625" style="129" customWidth="1"/>
    <col min="6" max="6" width="5.85546875" style="129" customWidth="1"/>
    <col min="7" max="7" width="38.5703125" style="129" customWidth="1"/>
    <col min="8" max="8" width="8.42578125" style="129" customWidth="1"/>
    <col min="9" max="9" width="16.42578125" style="129" customWidth="1"/>
    <col min="10" max="10" width="19.5703125" style="129" hidden="1" customWidth="1"/>
    <col min="11" max="11" width="26.140625" style="129" customWidth="1"/>
    <col min="12" max="16" width="11.7109375" style="129" customWidth="1"/>
    <col min="17" max="17" width="5" style="129" customWidth="1"/>
    <col min="18" max="18" width="11.7109375" style="129" customWidth="1"/>
    <col min="19" max="19" width="11.7109375" style="129" hidden="1" customWidth="1"/>
    <col min="20" max="20" width="12" style="129" customWidth="1"/>
    <col min="21" max="256" width="9.140625" style="129"/>
    <col min="257" max="257" width="4.7109375" style="129" customWidth="1"/>
    <col min="258" max="259" width="0" style="129" hidden="1" customWidth="1"/>
    <col min="260" max="260" width="26" style="129" customWidth="1"/>
    <col min="261" max="261" width="7.28515625" style="129" customWidth="1"/>
    <col min="262" max="262" width="5.85546875" style="129" customWidth="1"/>
    <col min="263" max="263" width="38.5703125" style="129" customWidth="1"/>
    <col min="264" max="264" width="8.42578125" style="129" customWidth="1"/>
    <col min="265" max="265" width="16.42578125" style="129" customWidth="1"/>
    <col min="266" max="266" width="0" style="129" hidden="1" customWidth="1"/>
    <col min="267" max="267" width="26.140625" style="129" customWidth="1"/>
    <col min="268" max="272" width="10" style="129" customWidth="1"/>
    <col min="273" max="273" width="5" style="129" customWidth="1"/>
    <col min="274" max="275" width="11.7109375" style="129" customWidth="1"/>
    <col min="276" max="276" width="12" style="129" customWidth="1"/>
    <col min="277" max="512" width="9.140625" style="129"/>
    <col min="513" max="513" width="4.7109375" style="129" customWidth="1"/>
    <col min="514" max="515" width="0" style="129" hidden="1" customWidth="1"/>
    <col min="516" max="516" width="26" style="129" customWidth="1"/>
    <col min="517" max="517" width="7.28515625" style="129" customWidth="1"/>
    <col min="518" max="518" width="5.85546875" style="129" customWidth="1"/>
    <col min="519" max="519" width="38.5703125" style="129" customWidth="1"/>
    <col min="520" max="520" width="8.42578125" style="129" customWidth="1"/>
    <col min="521" max="521" width="16.42578125" style="129" customWidth="1"/>
    <col min="522" max="522" width="0" style="129" hidden="1" customWidth="1"/>
    <col min="523" max="523" width="26.140625" style="129" customWidth="1"/>
    <col min="524" max="528" width="10" style="129" customWidth="1"/>
    <col min="529" max="529" width="5" style="129" customWidth="1"/>
    <col min="530" max="531" width="11.7109375" style="129" customWidth="1"/>
    <col min="532" max="532" width="12" style="129" customWidth="1"/>
    <col min="533" max="768" width="9.140625" style="129"/>
    <col min="769" max="769" width="4.7109375" style="129" customWidth="1"/>
    <col min="770" max="771" width="0" style="129" hidden="1" customWidth="1"/>
    <col min="772" max="772" width="26" style="129" customWidth="1"/>
    <col min="773" max="773" width="7.28515625" style="129" customWidth="1"/>
    <col min="774" max="774" width="5.85546875" style="129" customWidth="1"/>
    <col min="775" max="775" width="38.5703125" style="129" customWidth="1"/>
    <col min="776" max="776" width="8.42578125" style="129" customWidth="1"/>
    <col min="777" max="777" width="16.42578125" style="129" customWidth="1"/>
    <col min="778" max="778" width="0" style="129" hidden="1" customWidth="1"/>
    <col min="779" max="779" width="26.140625" style="129" customWidth="1"/>
    <col min="780" max="784" width="10" style="129" customWidth="1"/>
    <col min="785" max="785" width="5" style="129" customWidth="1"/>
    <col min="786" max="787" width="11.7109375" style="129" customWidth="1"/>
    <col min="788" max="788" width="12" style="129" customWidth="1"/>
    <col min="789" max="1024" width="9.140625" style="129"/>
    <col min="1025" max="1025" width="4.7109375" style="129" customWidth="1"/>
    <col min="1026" max="1027" width="0" style="129" hidden="1" customWidth="1"/>
    <col min="1028" max="1028" width="26" style="129" customWidth="1"/>
    <col min="1029" max="1029" width="7.28515625" style="129" customWidth="1"/>
    <col min="1030" max="1030" width="5.85546875" style="129" customWidth="1"/>
    <col min="1031" max="1031" width="38.5703125" style="129" customWidth="1"/>
    <col min="1032" max="1032" width="8.42578125" style="129" customWidth="1"/>
    <col min="1033" max="1033" width="16.42578125" style="129" customWidth="1"/>
    <col min="1034" max="1034" width="0" style="129" hidden="1" customWidth="1"/>
    <col min="1035" max="1035" width="26.140625" style="129" customWidth="1"/>
    <col min="1036" max="1040" width="10" style="129" customWidth="1"/>
    <col min="1041" max="1041" width="5" style="129" customWidth="1"/>
    <col min="1042" max="1043" width="11.7109375" style="129" customWidth="1"/>
    <col min="1044" max="1044" width="12" style="129" customWidth="1"/>
    <col min="1045" max="1280" width="9.140625" style="129"/>
    <col min="1281" max="1281" width="4.7109375" style="129" customWidth="1"/>
    <col min="1282" max="1283" width="0" style="129" hidden="1" customWidth="1"/>
    <col min="1284" max="1284" width="26" style="129" customWidth="1"/>
    <col min="1285" max="1285" width="7.28515625" style="129" customWidth="1"/>
    <col min="1286" max="1286" width="5.85546875" style="129" customWidth="1"/>
    <col min="1287" max="1287" width="38.5703125" style="129" customWidth="1"/>
    <col min="1288" max="1288" width="8.42578125" style="129" customWidth="1"/>
    <col min="1289" max="1289" width="16.42578125" style="129" customWidth="1"/>
    <col min="1290" max="1290" width="0" style="129" hidden="1" customWidth="1"/>
    <col min="1291" max="1291" width="26.140625" style="129" customWidth="1"/>
    <col min="1292" max="1296" width="10" style="129" customWidth="1"/>
    <col min="1297" max="1297" width="5" style="129" customWidth="1"/>
    <col min="1298" max="1299" width="11.7109375" style="129" customWidth="1"/>
    <col min="1300" max="1300" width="12" style="129" customWidth="1"/>
    <col min="1301" max="1536" width="9.140625" style="129"/>
    <col min="1537" max="1537" width="4.7109375" style="129" customWidth="1"/>
    <col min="1538" max="1539" width="0" style="129" hidden="1" customWidth="1"/>
    <col min="1540" max="1540" width="26" style="129" customWidth="1"/>
    <col min="1541" max="1541" width="7.28515625" style="129" customWidth="1"/>
    <col min="1542" max="1542" width="5.85546875" style="129" customWidth="1"/>
    <col min="1543" max="1543" width="38.5703125" style="129" customWidth="1"/>
    <col min="1544" max="1544" width="8.42578125" style="129" customWidth="1"/>
    <col min="1545" max="1545" width="16.42578125" style="129" customWidth="1"/>
    <col min="1546" max="1546" width="0" style="129" hidden="1" customWidth="1"/>
    <col min="1547" max="1547" width="26.140625" style="129" customWidth="1"/>
    <col min="1548" max="1552" width="10" style="129" customWidth="1"/>
    <col min="1553" max="1553" width="5" style="129" customWidth="1"/>
    <col min="1554" max="1555" width="11.7109375" style="129" customWidth="1"/>
    <col min="1556" max="1556" width="12" style="129" customWidth="1"/>
    <col min="1557" max="1792" width="9.140625" style="129"/>
    <col min="1793" max="1793" width="4.7109375" style="129" customWidth="1"/>
    <col min="1794" max="1795" width="0" style="129" hidden="1" customWidth="1"/>
    <col min="1796" max="1796" width="26" style="129" customWidth="1"/>
    <col min="1797" max="1797" width="7.28515625" style="129" customWidth="1"/>
    <col min="1798" max="1798" width="5.85546875" style="129" customWidth="1"/>
    <col min="1799" max="1799" width="38.5703125" style="129" customWidth="1"/>
    <col min="1800" max="1800" width="8.42578125" style="129" customWidth="1"/>
    <col min="1801" max="1801" width="16.42578125" style="129" customWidth="1"/>
    <col min="1802" max="1802" width="0" style="129" hidden="1" customWidth="1"/>
    <col min="1803" max="1803" width="26.140625" style="129" customWidth="1"/>
    <col min="1804" max="1808" width="10" style="129" customWidth="1"/>
    <col min="1809" max="1809" width="5" style="129" customWidth="1"/>
    <col min="1810" max="1811" width="11.7109375" style="129" customWidth="1"/>
    <col min="1812" max="1812" width="12" style="129" customWidth="1"/>
    <col min="1813" max="2048" width="9.140625" style="129"/>
    <col min="2049" max="2049" width="4.7109375" style="129" customWidth="1"/>
    <col min="2050" max="2051" width="0" style="129" hidden="1" customWidth="1"/>
    <col min="2052" max="2052" width="26" style="129" customWidth="1"/>
    <col min="2053" max="2053" width="7.28515625" style="129" customWidth="1"/>
    <col min="2054" max="2054" width="5.85546875" style="129" customWidth="1"/>
    <col min="2055" max="2055" width="38.5703125" style="129" customWidth="1"/>
    <col min="2056" max="2056" width="8.42578125" style="129" customWidth="1"/>
    <col min="2057" max="2057" width="16.42578125" style="129" customWidth="1"/>
    <col min="2058" max="2058" width="0" style="129" hidden="1" customWidth="1"/>
    <col min="2059" max="2059" width="26.140625" style="129" customWidth="1"/>
    <col min="2060" max="2064" width="10" style="129" customWidth="1"/>
    <col min="2065" max="2065" width="5" style="129" customWidth="1"/>
    <col min="2066" max="2067" width="11.7109375" style="129" customWidth="1"/>
    <col min="2068" max="2068" width="12" style="129" customWidth="1"/>
    <col min="2069" max="2304" width="9.140625" style="129"/>
    <col min="2305" max="2305" width="4.7109375" style="129" customWidth="1"/>
    <col min="2306" max="2307" width="0" style="129" hidden="1" customWidth="1"/>
    <col min="2308" max="2308" width="26" style="129" customWidth="1"/>
    <col min="2309" max="2309" width="7.28515625" style="129" customWidth="1"/>
    <col min="2310" max="2310" width="5.85546875" style="129" customWidth="1"/>
    <col min="2311" max="2311" width="38.5703125" style="129" customWidth="1"/>
    <col min="2312" max="2312" width="8.42578125" style="129" customWidth="1"/>
    <col min="2313" max="2313" width="16.42578125" style="129" customWidth="1"/>
    <col min="2314" max="2314" width="0" style="129" hidden="1" customWidth="1"/>
    <col min="2315" max="2315" width="26.140625" style="129" customWidth="1"/>
    <col min="2316" max="2320" width="10" style="129" customWidth="1"/>
    <col min="2321" max="2321" width="5" style="129" customWidth="1"/>
    <col min="2322" max="2323" width="11.7109375" style="129" customWidth="1"/>
    <col min="2324" max="2324" width="12" style="129" customWidth="1"/>
    <col min="2325" max="2560" width="9.140625" style="129"/>
    <col min="2561" max="2561" width="4.7109375" style="129" customWidth="1"/>
    <col min="2562" max="2563" width="0" style="129" hidden="1" customWidth="1"/>
    <col min="2564" max="2564" width="26" style="129" customWidth="1"/>
    <col min="2565" max="2565" width="7.28515625" style="129" customWidth="1"/>
    <col min="2566" max="2566" width="5.85546875" style="129" customWidth="1"/>
    <col min="2567" max="2567" width="38.5703125" style="129" customWidth="1"/>
    <col min="2568" max="2568" width="8.42578125" style="129" customWidth="1"/>
    <col min="2569" max="2569" width="16.42578125" style="129" customWidth="1"/>
    <col min="2570" max="2570" width="0" style="129" hidden="1" customWidth="1"/>
    <col min="2571" max="2571" width="26.140625" style="129" customWidth="1"/>
    <col min="2572" max="2576" width="10" style="129" customWidth="1"/>
    <col min="2577" max="2577" width="5" style="129" customWidth="1"/>
    <col min="2578" max="2579" width="11.7109375" style="129" customWidth="1"/>
    <col min="2580" max="2580" width="12" style="129" customWidth="1"/>
    <col min="2581" max="2816" width="9.140625" style="129"/>
    <col min="2817" max="2817" width="4.7109375" style="129" customWidth="1"/>
    <col min="2818" max="2819" width="0" style="129" hidden="1" customWidth="1"/>
    <col min="2820" max="2820" width="26" style="129" customWidth="1"/>
    <col min="2821" max="2821" width="7.28515625" style="129" customWidth="1"/>
    <col min="2822" max="2822" width="5.85546875" style="129" customWidth="1"/>
    <col min="2823" max="2823" width="38.5703125" style="129" customWidth="1"/>
    <col min="2824" max="2824" width="8.42578125" style="129" customWidth="1"/>
    <col min="2825" max="2825" width="16.42578125" style="129" customWidth="1"/>
    <col min="2826" max="2826" width="0" style="129" hidden="1" customWidth="1"/>
    <col min="2827" max="2827" width="26.140625" style="129" customWidth="1"/>
    <col min="2828" max="2832" width="10" style="129" customWidth="1"/>
    <col min="2833" max="2833" width="5" style="129" customWidth="1"/>
    <col min="2834" max="2835" width="11.7109375" style="129" customWidth="1"/>
    <col min="2836" max="2836" width="12" style="129" customWidth="1"/>
    <col min="2837" max="3072" width="9.140625" style="129"/>
    <col min="3073" max="3073" width="4.7109375" style="129" customWidth="1"/>
    <col min="3074" max="3075" width="0" style="129" hidden="1" customWidth="1"/>
    <col min="3076" max="3076" width="26" style="129" customWidth="1"/>
    <col min="3077" max="3077" width="7.28515625" style="129" customWidth="1"/>
    <col min="3078" max="3078" width="5.85546875" style="129" customWidth="1"/>
    <col min="3079" max="3079" width="38.5703125" style="129" customWidth="1"/>
    <col min="3080" max="3080" width="8.42578125" style="129" customWidth="1"/>
    <col min="3081" max="3081" width="16.42578125" style="129" customWidth="1"/>
    <col min="3082" max="3082" width="0" style="129" hidden="1" customWidth="1"/>
    <col min="3083" max="3083" width="26.140625" style="129" customWidth="1"/>
    <col min="3084" max="3088" width="10" style="129" customWidth="1"/>
    <col min="3089" max="3089" width="5" style="129" customWidth="1"/>
    <col min="3090" max="3091" width="11.7109375" style="129" customWidth="1"/>
    <col min="3092" max="3092" width="12" style="129" customWidth="1"/>
    <col min="3093" max="3328" width="9.140625" style="129"/>
    <col min="3329" max="3329" width="4.7109375" style="129" customWidth="1"/>
    <col min="3330" max="3331" width="0" style="129" hidden="1" customWidth="1"/>
    <col min="3332" max="3332" width="26" style="129" customWidth="1"/>
    <col min="3333" max="3333" width="7.28515625" style="129" customWidth="1"/>
    <col min="3334" max="3334" width="5.85546875" style="129" customWidth="1"/>
    <col min="3335" max="3335" width="38.5703125" style="129" customWidth="1"/>
    <col min="3336" max="3336" width="8.42578125" style="129" customWidth="1"/>
    <col min="3337" max="3337" width="16.42578125" style="129" customWidth="1"/>
    <col min="3338" max="3338" width="0" style="129" hidden="1" customWidth="1"/>
    <col min="3339" max="3339" width="26.140625" style="129" customWidth="1"/>
    <col min="3340" max="3344" width="10" style="129" customWidth="1"/>
    <col min="3345" max="3345" width="5" style="129" customWidth="1"/>
    <col min="3346" max="3347" width="11.7109375" style="129" customWidth="1"/>
    <col min="3348" max="3348" width="12" style="129" customWidth="1"/>
    <col min="3349" max="3584" width="9.140625" style="129"/>
    <col min="3585" max="3585" width="4.7109375" style="129" customWidth="1"/>
    <col min="3586" max="3587" width="0" style="129" hidden="1" customWidth="1"/>
    <col min="3588" max="3588" width="26" style="129" customWidth="1"/>
    <col min="3589" max="3589" width="7.28515625" style="129" customWidth="1"/>
    <col min="3590" max="3590" width="5.85546875" style="129" customWidth="1"/>
    <col min="3591" max="3591" width="38.5703125" style="129" customWidth="1"/>
    <col min="3592" max="3592" width="8.42578125" style="129" customWidth="1"/>
    <col min="3593" max="3593" width="16.42578125" style="129" customWidth="1"/>
    <col min="3594" max="3594" width="0" style="129" hidden="1" customWidth="1"/>
    <col min="3595" max="3595" width="26.140625" style="129" customWidth="1"/>
    <col min="3596" max="3600" width="10" style="129" customWidth="1"/>
    <col min="3601" max="3601" width="5" style="129" customWidth="1"/>
    <col min="3602" max="3603" width="11.7109375" style="129" customWidth="1"/>
    <col min="3604" max="3604" width="12" style="129" customWidth="1"/>
    <col min="3605" max="3840" width="9.140625" style="129"/>
    <col min="3841" max="3841" width="4.7109375" style="129" customWidth="1"/>
    <col min="3842" max="3843" width="0" style="129" hidden="1" customWidth="1"/>
    <col min="3844" max="3844" width="26" style="129" customWidth="1"/>
    <col min="3845" max="3845" width="7.28515625" style="129" customWidth="1"/>
    <col min="3846" max="3846" width="5.85546875" style="129" customWidth="1"/>
    <col min="3847" max="3847" width="38.5703125" style="129" customWidth="1"/>
    <col min="3848" max="3848" width="8.42578125" style="129" customWidth="1"/>
    <col min="3849" max="3849" width="16.42578125" style="129" customWidth="1"/>
    <col min="3850" max="3850" width="0" style="129" hidden="1" customWidth="1"/>
    <col min="3851" max="3851" width="26.140625" style="129" customWidth="1"/>
    <col min="3852" max="3856" width="10" style="129" customWidth="1"/>
    <col min="3857" max="3857" width="5" style="129" customWidth="1"/>
    <col min="3858" max="3859" width="11.7109375" style="129" customWidth="1"/>
    <col min="3860" max="3860" width="12" style="129" customWidth="1"/>
    <col min="3861" max="4096" width="9.140625" style="129"/>
    <col min="4097" max="4097" width="4.7109375" style="129" customWidth="1"/>
    <col min="4098" max="4099" width="0" style="129" hidden="1" customWidth="1"/>
    <col min="4100" max="4100" width="26" style="129" customWidth="1"/>
    <col min="4101" max="4101" width="7.28515625" style="129" customWidth="1"/>
    <col min="4102" max="4102" width="5.85546875" style="129" customWidth="1"/>
    <col min="4103" max="4103" width="38.5703125" style="129" customWidth="1"/>
    <col min="4104" max="4104" width="8.42578125" style="129" customWidth="1"/>
    <col min="4105" max="4105" width="16.42578125" style="129" customWidth="1"/>
    <col min="4106" max="4106" width="0" style="129" hidden="1" customWidth="1"/>
    <col min="4107" max="4107" width="26.140625" style="129" customWidth="1"/>
    <col min="4108" max="4112" width="10" style="129" customWidth="1"/>
    <col min="4113" max="4113" width="5" style="129" customWidth="1"/>
    <col min="4114" max="4115" width="11.7109375" style="129" customWidth="1"/>
    <col min="4116" max="4116" width="12" style="129" customWidth="1"/>
    <col min="4117" max="4352" width="9.140625" style="129"/>
    <col min="4353" max="4353" width="4.7109375" style="129" customWidth="1"/>
    <col min="4354" max="4355" width="0" style="129" hidden="1" customWidth="1"/>
    <col min="4356" max="4356" width="26" style="129" customWidth="1"/>
    <col min="4357" max="4357" width="7.28515625" style="129" customWidth="1"/>
    <col min="4358" max="4358" width="5.85546875" style="129" customWidth="1"/>
    <col min="4359" max="4359" width="38.5703125" style="129" customWidth="1"/>
    <col min="4360" max="4360" width="8.42578125" style="129" customWidth="1"/>
    <col min="4361" max="4361" width="16.42578125" style="129" customWidth="1"/>
    <col min="4362" max="4362" width="0" style="129" hidden="1" customWidth="1"/>
    <col min="4363" max="4363" width="26.140625" style="129" customWidth="1"/>
    <col min="4364" max="4368" width="10" style="129" customWidth="1"/>
    <col min="4369" max="4369" width="5" style="129" customWidth="1"/>
    <col min="4370" max="4371" width="11.7109375" style="129" customWidth="1"/>
    <col min="4372" max="4372" width="12" style="129" customWidth="1"/>
    <col min="4373" max="4608" width="9.140625" style="129"/>
    <col min="4609" max="4609" width="4.7109375" style="129" customWidth="1"/>
    <col min="4610" max="4611" width="0" style="129" hidden="1" customWidth="1"/>
    <col min="4612" max="4612" width="26" style="129" customWidth="1"/>
    <col min="4613" max="4613" width="7.28515625" style="129" customWidth="1"/>
    <col min="4614" max="4614" width="5.85546875" style="129" customWidth="1"/>
    <col min="4615" max="4615" width="38.5703125" style="129" customWidth="1"/>
    <col min="4616" max="4616" width="8.42578125" style="129" customWidth="1"/>
    <col min="4617" max="4617" width="16.42578125" style="129" customWidth="1"/>
    <col min="4618" max="4618" width="0" style="129" hidden="1" customWidth="1"/>
    <col min="4619" max="4619" width="26.140625" style="129" customWidth="1"/>
    <col min="4620" max="4624" width="10" style="129" customWidth="1"/>
    <col min="4625" max="4625" width="5" style="129" customWidth="1"/>
    <col min="4626" max="4627" width="11.7109375" style="129" customWidth="1"/>
    <col min="4628" max="4628" width="12" style="129" customWidth="1"/>
    <col min="4629" max="4864" width="9.140625" style="129"/>
    <col min="4865" max="4865" width="4.7109375" style="129" customWidth="1"/>
    <col min="4866" max="4867" width="0" style="129" hidden="1" customWidth="1"/>
    <col min="4868" max="4868" width="26" style="129" customWidth="1"/>
    <col min="4869" max="4869" width="7.28515625" style="129" customWidth="1"/>
    <col min="4870" max="4870" width="5.85546875" style="129" customWidth="1"/>
    <col min="4871" max="4871" width="38.5703125" style="129" customWidth="1"/>
    <col min="4872" max="4872" width="8.42578125" style="129" customWidth="1"/>
    <col min="4873" max="4873" width="16.42578125" style="129" customWidth="1"/>
    <col min="4874" max="4874" width="0" style="129" hidden="1" customWidth="1"/>
    <col min="4875" max="4875" width="26.140625" style="129" customWidth="1"/>
    <col min="4876" max="4880" width="10" style="129" customWidth="1"/>
    <col min="4881" max="4881" width="5" style="129" customWidth="1"/>
    <col min="4882" max="4883" width="11.7109375" style="129" customWidth="1"/>
    <col min="4884" max="4884" width="12" style="129" customWidth="1"/>
    <col min="4885" max="5120" width="9.140625" style="129"/>
    <col min="5121" max="5121" width="4.7109375" style="129" customWidth="1"/>
    <col min="5122" max="5123" width="0" style="129" hidden="1" customWidth="1"/>
    <col min="5124" max="5124" width="26" style="129" customWidth="1"/>
    <col min="5125" max="5125" width="7.28515625" style="129" customWidth="1"/>
    <col min="5126" max="5126" width="5.85546875" style="129" customWidth="1"/>
    <col min="5127" max="5127" width="38.5703125" style="129" customWidth="1"/>
    <col min="5128" max="5128" width="8.42578125" style="129" customWidth="1"/>
    <col min="5129" max="5129" width="16.42578125" style="129" customWidth="1"/>
    <col min="5130" max="5130" width="0" style="129" hidden="1" customWidth="1"/>
    <col min="5131" max="5131" width="26.140625" style="129" customWidth="1"/>
    <col min="5132" max="5136" width="10" style="129" customWidth="1"/>
    <col min="5137" max="5137" width="5" style="129" customWidth="1"/>
    <col min="5138" max="5139" width="11.7109375" style="129" customWidth="1"/>
    <col min="5140" max="5140" width="12" style="129" customWidth="1"/>
    <col min="5141" max="5376" width="9.140625" style="129"/>
    <col min="5377" max="5377" width="4.7109375" style="129" customWidth="1"/>
    <col min="5378" max="5379" width="0" style="129" hidden="1" customWidth="1"/>
    <col min="5380" max="5380" width="26" style="129" customWidth="1"/>
    <col min="5381" max="5381" width="7.28515625" style="129" customWidth="1"/>
    <col min="5382" max="5382" width="5.85546875" style="129" customWidth="1"/>
    <col min="5383" max="5383" width="38.5703125" style="129" customWidth="1"/>
    <col min="5384" max="5384" width="8.42578125" style="129" customWidth="1"/>
    <col min="5385" max="5385" width="16.42578125" style="129" customWidth="1"/>
    <col min="5386" max="5386" width="0" style="129" hidden="1" customWidth="1"/>
    <col min="5387" max="5387" width="26.140625" style="129" customWidth="1"/>
    <col min="5388" max="5392" width="10" style="129" customWidth="1"/>
    <col min="5393" max="5393" width="5" style="129" customWidth="1"/>
    <col min="5394" max="5395" width="11.7109375" style="129" customWidth="1"/>
    <col min="5396" max="5396" width="12" style="129" customWidth="1"/>
    <col min="5397" max="5632" width="9.140625" style="129"/>
    <col min="5633" max="5633" width="4.7109375" style="129" customWidth="1"/>
    <col min="5634" max="5635" width="0" style="129" hidden="1" customWidth="1"/>
    <col min="5636" max="5636" width="26" style="129" customWidth="1"/>
    <col min="5637" max="5637" width="7.28515625" style="129" customWidth="1"/>
    <col min="5638" max="5638" width="5.85546875" style="129" customWidth="1"/>
    <col min="5639" max="5639" width="38.5703125" style="129" customWidth="1"/>
    <col min="5640" max="5640" width="8.42578125" style="129" customWidth="1"/>
    <col min="5641" max="5641" width="16.42578125" style="129" customWidth="1"/>
    <col min="5642" max="5642" width="0" style="129" hidden="1" customWidth="1"/>
    <col min="5643" max="5643" width="26.140625" style="129" customWidth="1"/>
    <col min="5644" max="5648" width="10" style="129" customWidth="1"/>
    <col min="5649" max="5649" width="5" style="129" customWidth="1"/>
    <col min="5650" max="5651" width="11.7109375" style="129" customWidth="1"/>
    <col min="5652" max="5652" width="12" style="129" customWidth="1"/>
    <col min="5653" max="5888" width="9.140625" style="129"/>
    <col min="5889" max="5889" width="4.7109375" style="129" customWidth="1"/>
    <col min="5890" max="5891" width="0" style="129" hidden="1" customWidth="1"/>
    <col min="5892" max="5892" width="26" style="129" customWidth="1"/>
    <col min="5893" max="5893" width="7.28515625" style="129" customWidth="1"/>
    <col min="5894" max="5894" width="5.85546875" style="129" customWidth="1"/>
    <col min="5895" max="5895" width="38.5703125" style="129" customWidth="1"/>
    <col min="5896" max="5896" width="8.42578125" style="129" customWidth="1"/>
    <col min="5897" max="5897" width="16.42578125" style="129" customWidth="1"/>
    <col min="5898" max="5898" width="0" style="129" hidden="1" customWidth="1"/>
    <col min="5899" max="5899" width="26.140625" style="129" customWidth="1"/>
    <col min="5900" max="5904" width="10" style="129" customWidth="1"/>
    <col min="5905" max="5905" width="5" style="129" customWidth="1"/>
    <col min="5906" max="5907" width="11.7109375" style="129" customWidth="1"/>
    <col min="5908" max="5908" width="12" style="129" customWidth="1"/>
    <col min="5909" max="6144" width="9.140625" style="129"/>
    <col min="6145" max="6145" width="4.7109375" style="129" customWidth="1"/>
    <col min="6146" max="6147" width="0" style="129" hidden="1" customWidth="1"/>
    <col min="6148" max="6148" width="26" style="129" customWidth="1"/>
    <col min="6149" max="6149" width="7.28515625" style="129" customWidth="1"/>
    <col min="6150" max="6150" width="5.85546875" style="129" customWidth="1"/>
    <col min="6151" max="6151" width="38.5703125" style="129" customWidth="1"/>
    <col min="6152" max="6152" width="8.42578125" style="129" customWidth="1"/>
    <col min="6153" max="6153" width="16.42578125" style="129" customWidth="1"/>
    <col min="6154" max="6154" width="0" style="129" hidden="1" customWidth="1"/>
    <col min="6155" max="6155" width="26.140625" style="129" customWidth="1"/>
    <col min="6156" max="6160" width="10" style="129" customWidth="1"/>
    <col min="6161" max="6161" width="5" style="129" customWidth="1"/>
    <col min="6162" max="6163" width="11.7109375" style="129" customWidth="1"/>
    <col min="6164" max="6164" width="12" style="129" customWidth="1"/>
    <col min="6165" max="6400" width="9.140625" style="129"/>
    <col min="6401" max="6401" width="4.7109375" style="129" customWidth="1"/>
    <col min="6402" max="6403" width="0" style="129" hidden="1" customWidth="1"/>
    <col min="6404" max="6404" width="26" style="129" customWidth="1"/>
    <col min="6405" max="6405" width="7.28515625" style="129" customWidth="1"/>
    <col min="6406" max="6406" width="5.85546875" style="129" customWidth="1"/>
    <col min="6407" max="6407" width="38.5703125" style="129" customWidth="1"/>
    <col min="6408" max="6408" width="8.42578125" style="129" customWidth="1"/>
    <col min="6409" max="6409" width="16.42578125" style="129" customWidth="1"/>
    <col min="6410" max="6410" width="0" style="129" hidden="1" customWidth="1"/>
    <col min="6411" max="6411" width="26.140625" style="129" customWidth="1"/>
    <col min="6412" max="6416" width="10" style="129" customWidth="1"/>
    <col min="6417" max="6417" width="5" style="129" customWidth="1"/>
    <col min="6418" max="6419" width="11.7109375" style="129" customWidth="1"/>
    <col min="6420" max="6420" width="12" style="129" customWidth="1"/>
    <col min="6421" max="6656" width="9.140625" style="129"/>
    <col min="6657" max="6657" width="4.7109375" style="129" customWidth="1"/>
    <col min="6658" max="6659" width="0" style="129" hidden="1" customWidth="1"/>
    <col min="6660" max="6660" width="26" style="129" customWidth="1"/>
    <col min="6661" max="6661" width="7.28515625" style="129" customWidth="1"/>
    <col min="6662" max="6662" width="5.85546875" style="129" customWidth="1"/>
    <col min="6663" max="6663" width="38.5703125" style="129" customWidth="1"/>
    <col min="6664" max="6664" width="8.42578125" style="129" customWidth="1"/>
    <col min="6665" max="6665" width="16.42578125" style="129" customWidth="1"/>
    <col min="6666" max="6666" width="0" style="129" hidden="1" customWidth="1"/>
    <col min="6667" max="6667" width="26.140625" style="129" customWidth="1"/>
    <col min="6668" max="6672" width="10" style="129" customWidth="1"/>
    <col min="6673" max="6673" width="5" style="129" customWidth="1"/>
    <col min="6674" max="6675" width="11.7109375" style="129" customWidth="1"/>
    <col min="6676" max="6676" width="12" style="129" customWidth="1"/>
    <col min="6677" max="6912" width="9.140625" style="129"/>
    <col min="6913" max="6913" width="4.7109375" style="129" customWidth="1"/>
    <col min="6914" max="6915" width="0" style="129" hidden="1" customWidth="1"/>
    <col min="6916" max="6916" width="26" style="129" customWidth="1"/>
    <col min="6917" max="6917" width="7.28515625" style="129" customWidth="1"/>
    <col min="6918" max="6918" width="5.85546875" style="129" customWidth="1"/>
    <col min="6919" max="6919" width="38.5703125" style="129" customWidth="1"/>
    <col min="6920" max="6920" width="8.42578125" style="129" customWidth="1"/>
    <col min="6921" max="6921" width="16.42578125" style="129" customWidth="1"/>
    <col min="6922" max="6922" width="0" style="129" hidden="1" customWidth="1"/>
    <col min="6923" max="6923" width="26.140625" style="129" customWidth="1"/>
    <col min="6924" max="6928" width="10" style="129" customWidth="1"/>
    <col min="6929" max="6929" width="5" style="129" customWidth="1"/>
    <col min="6930" max="6931" width="11.7109375" style="129" customWidth="1"/>
    <col min="6932" max="6932" width="12" style="129" customWidth="1"/>
    <col min="6933" max="7168" width="9.140625" style="129"/>
    <col min="7169" max="7169" width="4.7109375" style="129" customWidth="1"/>
    <col min="7170" max="7171" width="0" style="129" hidden="1" customWidth="1"/>
    <col min="7172" max="7172" width="26" style="129" customWidth="1"/>
    <col min="7173" max="7173" width="7.28515625" style="129" customWidth="1"/>
    <col min="7174" max="7174" width="5.85546875" style="129" customWidth="1"/>
    <col min="7175" max="7175" width="38.5703125" style="129" customWidth="1"/>
    <col min="7176" max="7176" width="8.42578125" style="129" customWidth="1"/>
    <col min="7177" max="7177" width="16.42578125" style="129" customWidth="1"/>
    <col min="7178" max="7178" width="0" style="129" hidden="1" customWidth="1"/>
    <col min="7179" max="7179" width="26.140625" style="129" customWidth="1"/>
    <col min="7180" max="7184" width="10" style="129" customWidth="1"/>
    <col min="7185" max="7185" width="5" style="129" customWidth="1"/>
    <col min="7186" max="7187" width="11.7109375" style="129" customWidth="1"/>
    <col min="7188" max="7188" width="12" style="129" customWidth="1"/>
    <col min="7189" max="7424" width="9.140625" style="129"/>
    <col min="7425" max="7425" width="4.7109375" style="129" customWidth="1"/>
    <col min="7426" max="7427" width="0" style="129" hidden="1" customWidth="1"/>
    <col min="7428" max="7428" width="26" style="129" customWidth="1"/>
    <col min="7429" max="7429" width="7.28515625" style="129" customWidth="1"/>
    <col min="7430" max="7430" width="5.85546875" style="129" customWidth="1"/>
    <col min="7431" max="7431" width="38.5703125" style="129" customWidth="1"/>
    <col min="7432" max="7432" width="8.42578125" style="129" customWidth="1"/>
    <col min="7433" max="7433" width="16.42578125" style="129" customWidth="1"/>
    <col min="7434" max="7434" width="0" style="129" hidden="1" customWidth="1"/>
    <col min="7435" max="7435" width="26.140625" style="129" customWidth="1"/>
    <col min="7436" max="7440" width="10" style="129" customWidth="1"/>
    <col min="7441" max="7441" width="5" style="129" customWidth="1"/>
    <col min="7442" max="7443" width="11.7109375" style="129" customWidth="1"/>
    <col min="7444" max="7444" width="12" style="129" customWidth="1"/>
    <col min="7445" max="7680" width="9.140625" style="129"/>
    <col min="7681" max="7681" width="4.7109375" style="129" customWidth="1"/>
    <col min="7682" max="7683" width="0" style="129" hidden="1" customWidth="1"/>
    <col min="7684" max="7684" width="26" style="129" customWidth="1"/>
    <col min="7685" max="7685" width="7.28515625" style="129" customWidth="1"/>
    <col min="7686" max="7686" width="5.85546875" style="129" customWidth="1"/>
    <col min="7687" max="7687" width="38.5703125" style="129" customWidth="1"/>
    <col min="7688" max="7688" width="8.42578125" style="129" customWidth="1"/>
    <col min="7689" max="7689" width="16.42578125" style="129" customWidth="1"/>
    <col min="7690" max="7690" width="0" style="129" hidden="1" customWidth="1"/>
    <col min="7691" max="7691" width="26.140625" style="129" customWidth="1"/>
    <col min="7692" max="7696" width="10" style="129" customWidth="1"/>
    <col min="7697" max="7697" width="5" style="129" customWidth="1"/>
    <col min="7698" max="7699" width="11.7109375" style="129" customWidth="1"/>
    <col min="7700" max="7700" width="12" style="129" customWidth="1"/>
    <col min="7701" max="7936" width="9.140625" style="129"/>
    <col min="7937" max="7937" width="4.7109375" style="129" customWidth="1"/>
    <col min="7938" max="7939" width="0" style="129" hidden="1" customWidth="1"/>
    <col min="7940" max="7940" width="26" style="129" customWidth="1"/>
    <col min="7941" max="7941" width="7.28515625" style="129" customWidth="1"/>
    <col min="7942" max="7942" width="5.85546875" style="129" customWidth="1"/>
    <col min="7943" max="7943" width="38.5703125" style="129" customWidth="1"/>
    <col min="7944" max="7944" width="8.42578125" style="129" customWidth="1"/>
    <col min="7945" max="7945" width="16.42578125" style="129" customWidth="1"/>
    <col min="7946" max="7946" width="0" style="129" hidden="1" customWidth="1"/>
    <col min="7947" max="7947" width="26.140625" style="129" customWidth="1"/>
    <col min="7948" max="7952" width="10" style="129" customWidth="1"/>
    <col min="7953" max="7953" width="5" style="129" customWidth="1"/>
    <col min="7954" max="7955" width="11.7109375" style="129" customWidth="1"/>
    <col min="7956" max="7956" width="12" style="129" customWidth="1"/>
    <col min="7957" max="8192" width="9.140625" style="129"/>
    <col min="8193" max="8193" width="4.7109375" style="129" customWidth="1"/>
    <col min="8194" max="8195" width="0" style="129" hidden="1" customWidth="1"/>
    <col min="8196" max="8196" width="26" style="129" customWidth="1"/>
    <col min="8197" max="8197" width="7.28515625" style="129" customWidth="1"/>
    <col min="8198" max="8198" width="5.85546875" style="129" customWidth="1"/>
    <col min="8199" max="8199" width="38.5703125" style="129" customWidth="1"/>
    <col min="8200" max="8200" width="8.42578125" style="129" customWidth="1"/>
    <col min="8201" max="8201" width="16.42578125" style="129" customWidth="1"/>
    <col min="8202" max="8202" width="0" style="129" hidden="1" customWidth="1"/>
    <col min="8203" max="8203" width="26.140625" style="129" customWidth="1"/>
    <col min="8204" max="8208" width="10" style="129" customWidth="1"/>
    <col min="8209" max="8209" width="5" style="129" customWidth="1"/>
    <col min="8210" max="8211" width="11.7109375" style="129" customWidth="1"/>
    <col min="8212" max="8212" width="12" style="129" customWidth="1"/>
    <col min="8213" max="8448" width="9.140625" style="129"/>
    <col min="8449" max="8449" width="4.7109375" style="129" customWidth="1"/>
    <col min="8450" max="8451" width="0" style="129" hidden="1" customWidth="1"/>
    <col min="8452" max="8452" width="26" style="129" customWidth="1"/>
    <col min="8453" max="8453" width="7.28515625" style="129" customWidth="1"/>
    <col min="8454" max="8454" width="5.85546875" style="129" customWidth="1"/>
    <col min="8455" max="8455" width="38.5703125" style="129" customWidth="1"/>
    <col min="8456" max="8456" width="8.42578125" style="129" customWidth="1"/>
    <col min="8457" max="8457" width="16.42578125" style="129" customWidth="1"/>
    <col min="8458" max="8458" width="0" style="129" hidden="1" customWidth="1"/>
    <col min="8459" max="8459" width="26.140625" style="129" customWidth="1"/>
    <col min="8460" max="8464" width="10" style="129" customWidth="1"/>
    <col min="8465" max="8465" width="5" style="129" customWidth="1"/>
    <col min="8466" max="8467" width="11.7109375" style="129" customWidth="1"/>
    <col min="8468" max="8468" width="12" style="129" customWidth="1"/>
    <col min="8469" max="8704" width="9.140625" style="129"/>
    <col min="8705" max="8705" width="4.7109375" style="129" customWidth="1"/>
    <col min="8706" max="8707" width="0" style="129" hidden="1" customWidth="1"/>
    <col min="8708" max="8708" width="26" style="129" customWidth="1"/>
    <col min="8709" max="8709" width="7.28515625" style="129" customWidth="1"/>
    <col min="8710" max="8710" width="5.85546875" style="129" customWidth="1"/>
    <col min="8711" max="8711" width="38.5703125" style="129" customWidth="1"/>
    <col min="8712" max="8712" width="8.42578125" style="129" customWidth="1"/>
    <col min="8713" max="8713" width="16.42578125" style="129" customWidth="1"/>
    <col min="8714" max="8714" width="0" style="129" hidden="1" customWidth="1"/>
    <col min="8715" max="8715" width="26.140625" style="129" customWidth="1"/>
    <col min="8716" max="8720" width="10" style="129" customWidth="1"/>
    <col min="8721" max="8721" width="5" style="129" customWidth="1"/>
    <col min="8722" max="8723" width="11.7109375" style="129" customWidth="1"/>
    <col min="8724" max="8724" width="12" style="129" customWidth="1"/>
    <col min="8725" max="8960" width="9.140625" style="129"/>
    <col min="8961" max="8961" width="4.7109375" style="129" customWidth="1"/>
    <col min="8962" max="8963" width="0" style="129" hidden="1" customWidth="1"/>
    <col min="8964" max="8964" width="26" style="129" customWidth="1"/>
    <col min="8965" max="8965" width="7.28515625" style="129" customWidth="1"/>
    <col min="8966" max="8966" width="5.85546875" style="129" customWidth="1"/>
    <col min="8967" max="8967" width="38.5703125" style="129" customWidth="1"/>
    <col min="8968" max="8968" width="8.42578125" style="129" customWidth="1"/>
    <col min="8969" max="8969" width="16.42578125" style="129" customWidth="1"/>
    <col min="8970" max="8970" width="0" style="129" hidden="1" customWidth="1"/>
    <col min="8971" max="8971" width="26.140625" style="129" customWidth="1"/>
    <col min="8972" max="8976" width="10" style="129" customWidth="1"/>
    <col min="8977" max="8977" width="5" style="129" customWidth="1"/>
    <col min="8978" max="8979" width="11.7109375" style="129" customWidth="1"/>
    <col min="8980" max="8980" width="12" style="129" customWidth="1"/>
    <col min="8981" max="9216" width="9.140625" style="129"/>
    <col min="9217" max="9217" width="4.7109375" style="129" customWidth="1"/>
    <col min="9218" max="9219" width="0" style="129" hidden="1" customWidth="1"/>
    <col min="9220" max="9220" width="26" style="129" customWidth="1"/>
    <col min="9221" max="9221" width="7.28515625" style="129" customWidth="1"/>
    <col min="9222" max="9222" width="5.85546875" style="129" customWidth="1"/>
    <col min="9223" max="9223" width="38.5703125" style="129" customWidth="1"/>
    <col min="9224" max="9224" width="8.42578125" style="129" customWidth="1"/>
    <col min="9225" max="9225" width="16.42578125" style="129" customWidth="1"/>
    <col min="9226" max="9226" width="0" style="129" hidden="1" customWidth="1"/>
    <col min="9227" max="9227" width="26.140625" style="129" customWidth="1"/>
    <col min="9228" max="9232" width="10" style="129" customWidth="1"/>
    <col min="9233" max="9233" width="5" style="129" customWidth="1"/>
    <col min="9234" max="9235" width="11.7109375" style="129" customWidth="1"/>
    <col min="9236" max="9236" width="12" style="129" customWidth="1"/>
    <col min="9237" max="9472" width="9.140625" style="129"/>
    <col min="9473" max="9473" width="4.7109375" style="129" customWidth="1"/>
    <col min="9474" max="9475" width="0" style="129" hidden="1" customWidth="1"/>
    <col min="9476" max="9476" width="26" style="129" customWidth="1"/>
    <col min="9477" max="9477" width="7.28515625" style="129" customWidth="1"/>
    <col min="9478" max="9478" width="5.85546875" style="129" customWidth="1"/>
    <col min="9479" max="9479" width="38.5703125" style="129" customWidth="1"/>
    <col min="9480" max="9480" width="8.42578125" style="129" customWidth="1"/>
    <col min="9481" max="9481" width="16.42578125" style="129" customWidth="1"/>
    <col min="9482" max="9482" width="0" style="129" hidden="1" customWidth="1"/>
    <col min="9483" max="9483" width="26.140625" style="129" customWidth="1"/>
    <col min="9484" max="9488" width="10" style="129" customWidth="1"/>
    <col min="9489" max="9489" width="5" style="129" customWidth="1"/>
    <col min="9490" max="9491" width="11.7109375" style="129" customWidth="1"/>
    <col min="9492" max="9492" width="12" style="129" customWidth="1"/>
    <col min="9493" max="9728" width="9.140625" style="129"/>
    <col min="9729" max="9729" width="4.7109375" style="129" customWidth="1"/>
    <col min="9730" max="9731" width="0" style="129" hidden="1" customWidth="1"/>
    <col min="9732" max="9732" width="26" style="129" customWidth="1"/>
    <col min="9733" max="9733" width="7.28515625" style="129" customWidth="1"/>
    <col min="9734" max="9734" width="5.85546875" style="129" customWidth="1"/>
    <col min="9735" max="9735" width="38.5703125" style="129" customWidth="1"/>
    <col min="9736" max="9736" width="8.42578125" style="129" customWidth="1"/>
    <col min="9737" max="9737" width="16.42578125" style="129" customWidth="1"/>
    <col min="9738" max="9738" width="0" style="129" hidden="1" customWidth="1"/>
    <col min="9739" max="9739" width="26.140625" style="129" customWidth="1"/>
    <col min="9740" max="9744" width="10" style="129" customWidth="1"/>
    <col min="9745" max="9745" width="5" style="129" customWidth="1"/>
    <col min="9746" max="9747" width="11.7109375" style="129" customWidth="1"/>
    <col min="9748" max="9748" width="12" style="129" customWidth="1"/>
    <col min="9749" max="9984" width="9.140625" style="129"/>
    <col min="9985" max="9985" width="4.7109375" style="129" customWidth="1"/>
    <col min="9986" max="9987" width="0" style="129" hidden="1" customWidth="1"/>
    <col min="9988" max="9988" width="26" style="129" customWidth="1"/>
    <col min="9989" max="9989" width="7.28515625" style="129" customWidth="1"/>
    <col min="9990" max="9990" width="5.85546875" style="129" customWidth="1"/>
    <col min="9991" max="9991" width="38.5703125" style="129" customWidth="1"/>
    <col min="9992" max="9992" width="8.42578125" style="129" customWidth="1"/>
    <col min="9993" max="9993" width="16.42578125" style="129" customWidth="1"/>
    <col min="9994" max="9994" width="0" style="129" hidden="1" customWidth="1"/>
    <col min="9995" max="9995" width="26.140625" style="129" customWidth="1"/>
    <col min="9996" max="10000" width="10" style="129" customWidth="1"/>
    <col min="10001" max="10001" width="5" style="129" customWidth="1"/>
    <col min="10002" max="10003" width="11.7109375" style="129" customWidth="1"/>
    <col min="10004" max="10004" width="12" style="129" customWidth="1"/>
    <col min="10005" max="10240" width="9.140625" style="129"/>
    <col min="10241" max="10241" width="4.7109375" style="129" customWidth="1"/>
    <col min="10242" max="10243" width="0" style="129" hidden="1" customWidth="1"/>
    <col min="10244" max="10244" width="26" style="129" customWidth="1"/>
    <col min="10245" max="10245" width="7.28515625" style="129" customWidth="1"/>
    <col min="10246" max="10246" width="5.85546875" style="129" customWidth="1"/>
    <col min="10247" max="10247" width="38.5703125" style="129" customWidth="1"/>
    <col min="10248" max="10248" width="8.42578125" style="129" customWidth="1"/>
    <col min="10249" max="10249" width="16.42578125" style="129" customWidth="1"/>
    <col min="10250" max="10250" width="0" style="129" hidden="1" customWidth="1"/>
    <col min="10251" max="10251" width="26.140625" style="129" customWidth="1"/>
    <col min="10252" max="10256" width="10" style="129" customWidth="1"/>
    <col min="10257" max="10257" width="5" style="129" customWidth="1"/>
    <col min="10258" max="10259" width="11.7109375" style="129" customWidth="1"/>
    <col min="10260" max="10260" width="12" style="129" customWidth="1"/>
    <col min="10261" max="10496" width="9.140625" style="129"/>
    <col min="10497" max="10497" width="4.7109375" style="129" customWidth="1"/>
    <col min="10498" max="10499" width="0" style="129" hidden="1" customWidth="1"/>
    <col min="10500" max="10500" width="26" style="129" customWidth="1"/>
    <col min="10501" max="10501" width="7.28515625" style="129" customWidth="1"/>
    <col min="10502" max="10502" width="5.85546875" style="129" customWidth="1"/>
    <col min="10503" max="10503" width="38.5703125" style="129" customWidth="1"/>
    <col min="10504" max="10504" width="8.42578125" style="129" customWidth="1"/>
    <col min="10505" max="10505" width="16.42578125" style="129" customWidth="1"/>
    <col min="10506" max="10506" width="0" style="129" hidden="1" customWidth="1"/>
    <col min="10507" max="10507" width="26.140625" style="129" customWidth="1"/>
    <col min="10508" max="10512" width="10" style="129" customWidth="1"/>
    <col min="10513" max="10513" width="5" style="129" customWidth="1"/>
    <col min="10514" max="10515" width="11.7109375" style="129" customWidth="1"/>
    <col min="10516" max="10516" width="12" style="129" customWidth="1"/>
    <col min="10517" max="10752" width="9.140625" style="129"/>
    <col min="10753" max="10753" width="4.7109375" style="129" customWidth="1"/>
    <col min="10754" max="10755" width="0" style="129" hidden="1" customWidth="1"/>
    <col min="10756" max="10756" width="26" style="129" customWidth="1"/>
    <col min="10757" max="10757" width="7.28515625" style="129" customWidth="1"/>
    <col min="10758" max="10758" width="5.85546875" style="129" customWidth="1"/>
    <col min="10759" max="10759" width="38.5703125" style="129" customWidth="1"/>
    <col min="10760" max="10760" width="8.42578125" style="129" customWidth="1"/>
    <col min="10761" max="10761" width="16.42578125" style="129" customWidth="1"/>
    <col min="10762" max="10762" width="0" style="129" hidden="1" customWidth="1"/>
    <col min="10763" max="10763" width="26.140625" style="129" customWidth="1"/>
    <col min="10764" max="10768" width="10" style="129" customWidth="1"/>
    <col min="10769" max="10769" width="5" style="129" customWidth="1"/>
    <col min="10770" max="10771" width="11.7109375" style="129" customWidth="1"/>
    <col min="10772" max="10772" width="12" style="129" customWidth="1"/>
    <col min="10773" max="11008" width="9.140625" style="129"/>
    <col min="11009" max="11009" width="4.7109375" style="129" customWidth="1"/>
    <col min="11010" max="11011" width="0" style="129" hidden="1" customWidth="1"/>
    <col min="11012" max="11012" width="26" style="129" customWidth="1"/>
    <col min="11013" max="11013" width="7.28515625" style="129" customWidth="1"/>
    <col min="11014" max="11014" width="5.85546875" style="129" customWidth="1"/>
    <col min="11015" max="11015" width="38.5703125" style="129" customWidth="1"/>
    <col min="11016" max="11016" width="8.42578125" style="129" customWidth="1"/>
    <col min="11017" max="11017" width="16.42578125" style="129" customWidth="1"/>
    <col min="11018" max="11018" width="0" style="129" hidden="1" customWidth="1"/>
    <col min="11019" max="11019" width="26.140625" style="129" customWidth="1"/>
    <col min="11020" max="11024" width="10" style="129" customWidth="1"/>
    <col min="11025" max="11025" width="5" style="129" customWidth="1"/>
    <col min="11026" max="11027" width="11.7109375" style="129" customWidth="1"/>
    <col min="11028" max="11028" width="12" style="129" customWidth="1"/>
    <col min="11029" max="11264" width="9.140625" style="129"/>
    <col min="11265" max="11265" width="4.7109375" style="129" customWidth="1"/>
    <col min="11266" max="11267" width="0" style="129" hidden="1" customWidth="1"/>
    <col min="11268" max="11268" width="26" style="129" customWidth="1"/>
    <col min="11269" max="11269" width="7.28515625" style="129" customWidth="1"/>
    <col min="11270" max="11270" width="5.85546875" style="129" customWidth="1"/>
    <col min="11271" max="11271" width="38.5703125" style="129" customWidth="1"/>
    <col min="11272" max="11272" width="8.42578125" style="129" customWidth="1"/>
    <col min="11273" max="11273" width="16.42578125" style="129" customWidth="1"/>
    <col min="11274" max="11274" width="0" style="129" hidden="1" customWidth="1"/>
    <col min="11275" max="11275" width="26.140625" style="129" customWidth="1"/>
    <col min="11276" max="11280" width="10" style="129" customWidth="1"/>
    <col min="11281" max="11281" width="5" style="129" customWidth="1"/>
    <col min="11282" max="11283" width="11.7109375" style="129" customWidth="1"/>
    <col min="11284" max="11284" width="12" style="129" customWidth="1"/>
    <col min="11285" max="11520" width="9.140625" style="129"/>
    <col min="11521" max="11521" width="4.7109375" style="129" customWidth="1"/>
    <col min="11522" max="11523" width="0" style="129" hidden="1" customWidth="1"/>
    <col min="11524" max="11524" width="26" style="129" customWidth="1"/>
    <col min="11525" max="11525" width="7.28515625" style="129" customWidth="1"/>
    <col min="11526" max="11526" width="5.85546875" style="129" customWidth="1"/>
    <col min="11527" max="11527" width="38.5703125" style="129" customWidth="1"/>
    <col min="11528" max="11528" width="8.42578125" style="129" customWidth="1"/>
    <col min="11529" max="11529" width="16.42578125" style="129" customWidth="1"/>
    <col min="11530" max="11530" width="0" style="129" hidden="1" customWidth="1"/>
    <col min="11531" max="11531" width="26.140625" style="129" customWidth="1"/>
    <col min="11532" max="11536" width="10" style="129" customWidth="1"/>
    <col min="11537" max="11537" width="5" style="129" customWidth="1"/>
    <col min="11538" max="11539" width="11.7109375" style="129" customWidth="1"/>
    <col min="11540" max="11540" width="12" style="129" customWidth="1"/>
    <col min="11541" max="11776" width="9.140625" style="129"/>
    <col min="11777" max="11777" width="4.7109375" style="129" customWidth="1"/>
    <col min="11778" max="11779" width="0" style="129" hidden="1" customWidth="1"/>
    <col min="11780" max="11780" width="26" style="129" customWidth="1"/>
    <col min="11781" max="11781" width="7.28515625" style="129" customWidth="1"/>
    <col min="11782" max="11782" width="5.85546875" style="129" customWidth="1"/>
    <col min="11783" max="11783" width="38.5703125" style="129" customWidth="1"/>
    <col min="11784" max="11784" width="8.42578125" style="129" customWidth="1"/>
    <col min="11785" max="11785" width="16.42578125" style="129" customWidth="1"/>
    <col min="11786" max="11786" width="0" style="129" hidden="1" customWidth="1"/>
    <col min="11787" max="11787" width="26.140625" style="129" customWidth="1"/>
    <col min="11788" max="11792" width="10" style="129" customWidth="1"/>
    <col min="11793" max="11793" width="5" style="129" customWidth="1"/>
    <col min="11794" max="11795" width="11.7109375" style="129" customWidth="1"/>
    <col min="11796" max="11796" width="12" style="129" customWidth="1"/>
    <col min="11797" max="12032" width="9.140625" style="129"/>
    <col min="12033" max="12033" width="4.7109375" style="129" customWidth="1"/>
    <col min="12034" max="12035" width="0" style="129" hidden="1" customWidth="1"/>
    <col min="12036" max="12036" width="26" style="129" customWidth="1"/>
    <col min="12037" max="12037" width="7.28515625" style="129" customWidth="1"/>
    <col min="12038" max="12038" width="5.85546875" style="129" customWidth="1"/>
    <col min="12039" max="12039" width="38.5703125" style="129" customWidth="1"/>
    <col min="12040" max="12040" width="8.42578125" style="129" customWidth="1"/>
    <col min="12041" max="12041" width="16.42578125" style="129" customWidth="1"/>
    <col min="12042" max="12042" width="0" style="129" hidden="1" customWidth="1"/>
    <col min="12043" max="12043" width="26.140625" style="129" customWidth="1"/>
    <col min="12044" max="12048" width="10" style="129" customWidth="1"/>
    <col min="12049" max="12049" width="5" style="129" customWidth="1"/>
    <col min="12050" max="12051" width="11.7109375" style="129" customWidth="1"/>
    <col min="12052" max="12052" width="12" style="129" customWidth="1"/>
    <col min="12053" max="12288" width="9.140625" style="129"/>
    <col min="12289" max="12289" width="4.7109375" style="129" customWidth="1"/>
    <col min="12290" max="12291" width="0" style="129" hidden="1" customWidth="1"/>
    <col min="12292" max="12292" width="26" style="129" customWidth="1"/>
    <col min="12293" max="12293" width="7.28515625" style="129" customWidth="1"/>
    <col min="12294" max="12294" width="5.85546875" style="129" customWidth="1"/>
    <col min="12295" max="12295" width="38.5703125" style="129" customWidth="1"/>
    <col min="12296" max="12296" width="8.42578125" style="129" customWidth="1"/>
    <col min="12297" max="12297" width="16.42578125" style="129" customWidth="1"/>
    <col min="12298" max="12298" width="0" style="129" hidden="1" customWidth="1"/>
    <col min="12299" max="12299" width="26.140625" style="129" customWidth="1"/>
    <col min="12300" max="12304" width="10" style="129" customWidth="1"/>
    <col min="12305" max="12305" width="5" style="129" customWidth="1"/>
    <col min="12306" max="12307" width="11.7109375" style="129" customWidth="1"/>
    <col min="12308" max="12308" width="12" style="129" customWidth="1"/>
    <col min="12309" max="12544" width="9.140625" style="129"/>
    <col min="12545" max="12545" width="4.7109375" style="129" customWidth="1"/>
    <col min="12546" max="12547" width="0" style="129" hidden="1" customWidth="1"/>
    <col min="12548" max="12548" width="26" style="129" customWidth="1"/>
    <col min="12549" max="12549" width="7.28515625" style="129" customWidth="1"/>
    <col min="12550" max="12550" width="5.85546875" style="129" customWidth="1"/>
    <col min="12551" max="12551" width="38.5703125" style="129" customWidth="1"/>
    <col min="12552" max="12552" width="8.42578125" style="129" customWidth="1"/>
    <col min="12553" max="12553" width="16.42578125" style="129" customWidth="1"/>
    <col min="12554" max="12554" width="0" style="129" hidden="1" customWidth="1"/>
    <col min="12555" max="12555" width="26.140625" style="129" customWidth="1"/>
    <col min="12556" max="12560" width="10" style="129" customWidth="1"/>
    <col min="12561" max="12561" width="5" style="129" customWidth="1"/>
    <col min="12562" max="12563" width="11.7109375" style="129" customWidth="1"/>
    <col min="12564" max="12564" width="12" style="129" customWidth="1"/>
    <col min="12565" max="12800" width="9.140625" style="129"/>
    <col min="12801" max="12801" width="4.7109375" style="129" customWidth="1"/>
    <col min="12802" max="12803" width="0" style="129" hidden="1" customWidth="1"/>
    <col min="12804" max="12804" width="26" style="129" customWidth="1"/>
    <col min="12805" max="12805" width="7.28515625" style="129" customWidth="1"/>
    <col min="12806" max="12806" width="5.85546875" style="129" customWidth="1"/>
    <col min="12807" max="12807" width="38.5703125" style="129" customWidth="1"/>
    <col min="12808" max="12808" width="8.42578125" style="129" customWidth="1"/>
    <col min="12809" max="12809" width="16.42578125" style="129" customWidth="1"/>
    <col min="12810" max="12810" width="0" style="129" hidden="1" customWidth="1"/>
    <col min="12811" max="12811" width="26.140625" style="129" customWidth="1"/>
    <col min="12812" max="12816" width="10" style="129" customWidth="1"/>
    <col min="12817" max="12817" width="5" style="129" customWidth="1"/>
    <col min="12818" max="12819" width="11.7109375" style="129" customWidth="1"/>
    <col min="12820" max="12820" width="12" style="129" customWidth="1"/>
    <col min="12821" max="13056" width="9.140625" style="129"/>
    <col min="13057" max="13057" width="4.7109375" style="129" customWidth="1"/>
    <col min="13058" max="13059" width="0" style="129" hidden="1" customWidth="1"/>
    <col min="13060" max="13060" width="26" style="129" customWidth="1"/>
    <col min="13061" max="13061" width="7.28515625" style="129" customWidth="1"/>
    <col min="13062" max="13062" width="5.85546875" style="129" customWidth="1"/>
    <col min="13063" max="13063" width="38.5703125" style="129" customWidth="1"/>
    <col min="13064" max="13064" width="8.42578125" style="129" customWidth="1"/>
    <col min="13065" max="13065" width="16.42578125" style="129" customWidth="1"/>
    <col min="13066" max="13066" width="0" style="129" hidden="1" customWidth="1"/>
    <col min="13067" max="13067" width="26.140625" style="129" customWidth="1"/>
    <col min="13068" max="13072" width="10" style="129" customWidth="1"/>
    <col min="13073" max="13073" width="5" style="129" customWidth="1"/>
    <col min="13074" max="13075" width="11.7109375" style="129" customWidth="1"/>
    <col min="13076" max="13076" width="12" style="129" customWidth="1"/>
    <col min="13077" max="13312" width="9.140625" style="129"/>
    <col min="13313" max="13313" width="4.7109375" style="129" customWidth="1"/>
    <col min="13314" max="13315" width="0" style="129" hidden="1" customWidth="1"/>
    <col min="13316" max="13316" width="26" style="129" customWidth="1"/>
    <col min="13317" max="13317" width="7.28515625" style="129" customWidth="1"/>
    <col min="13318" max="13318" width="5.85546875" style="129" customWidth="1"/>
    <col min="13319" max="13319" width="38.5703125" style="129" customWidth="1"/>
    <col min="13320" max="13320" width="8.42578125" style="129" customWidth="1"/>
    <col min="13321" max="13321" width="16.42578125" style="129" customWidth="1"/>
    <col min="13322" max="13322" width="0" style="129" hidden="1" customWidth="1"/>
    <col min="13323" max="13323" width="26.140625" style="129" customWidth="1"/>
    <col min="13324" max="13328" width="10" style="129" customWidth="1"/>
    <col min="13329" max="13329" width="5" style="129" customWidth="1"/>
    <col min="13330" max="13331" width="11.7109375" style="129" customWidth="1"/>
    <col min="13332" max="13332" width="12" style="129" customWidth="1"/>
    <col min="13333" max="13568" width="9.140625" style="129"/>
    <col min="13569" max="13569" width="4.7109375" style="129" customWidth="1"/>
    <col min="13570" max="13571" width="0" style="129" hidden="1" customWidth="1"/>
    <col min="13572" max="13572" width="26" style="129" customWidth="1"/>
    <col min="13573" max="13573" width="7.28515625" style="129" customWidth="1"/>
    <col min="13574" max="13574" width="5.85546875" style="129" customWidth="1"/>
    <col min="13575" max="13575" width="38.5703125" style="129" customWidth="1"/>
    <col min="13576" max="13576" width="8.42578125" style="129" customWidth="1"/>
    <col min="13577" max="13577" width="16.42578125" style="129" customWidth="1"/>
    <col min="13578" max="13578" width="0" style="129" hidden="1" customWidth="1"/>
    <col min="13579" max="13579" width="26.140625" style="129" customWidth="1"/>
    <col min="13580" max="13584" width="10" style="129" customWidth="1"/>
    <col min="13585" max="13585" width="5" style="129" customWidth="1"/>
    <col min="13586" max="13587" width="11.7109375" style="129" customWidth="1"/>
    <col min="13588" max="13588" width="12" style="129" customWidth="1"/>
    <col min="13589" max="13824" width="9.140625" style="129"/>
    <col min="13825" max="13825" width="4.7109375" style="129" customWidth="1"/>
    <col min="13826" max="13827" width="0" style="129" hidden="1" customWidth="1"/>
    <col min="13828" max="13828" width="26" style="129" customWidth="1"/>
    <col min="13829" max="13829" width="7.28515625" style="129" customWidth="1"/>
    <col min="13830" max="13830" width="5.85546875" style="129" customWidth="1"/>
    <col min="13831" max="13831" width="38.5703125" style="129" customWidth="1"/>
    <col min="13832" max="13832" width="8.42578125" style="129" customWidth="1"/>
    <col min="13833" max="13833" width="16.42578125" style="129" customWidth="1"/>
    <col min="13834" max="13834" width="0" style="129" hidden="1" customWidth="1"/>
    <col min="13835" max="13835" width="26.140625" style="129" customWidth="1"/>
    <col min="13836" max="13840" width="10" style="129" customWidth="1"/>
    <col min="13841" max="13841" width="5" style="129" customWidth="1"/>
    <col min="13842" max="13843" width="11.7109375" style="129" customWidth="1"/>
    <col min="13844" max="13844" width="12" style="129" customWidth="1"/>
    <col min="13845" max="14080" width="9.140625" style="129"/>
    <col min="14081" max="14081" width="4.7109375" style="129" customWidth="1"/>
    <col min="14082" max="14083" width="0" style="129" hidden="1" customWidth="1"/>
    <col min="14084" max="14084" width="26" style="129" customWidth="1"/>
    <col min="14085" max="14085" width="7.28515625" style="129" customWidth="1"/>
    <col min="14086" max="14086" width="5.85546875" style="129" customWidth="1"/>
    <col min="14087" max="14087" width="38.5703125" style="129" customWidth="1"/>
    <col min="14088" max="14088" width="8.42578125" style="129" customWidth="1"/>
    <col min="14089" max="14089" width="16.42578125" style="129" customWidth="1"/>
    <col min="14090" max="14090" width="0" style="129" hidden="1" customWidth="1"/>
    <col min="14091" max="14091" width="26.140625" style="129" customWidth="1"/>
    <col min="14092" max="14096" width="10" style="129" customWidth="1"/>
    <col min="14097" max="14097" width="5" style="129" customWidth="1"/>
    <col min="14098" max="14099" width="11.7109375" style="129" customWidth="1"/>
    <col min="14100" max="14100" width="12" style="129" customWidth="1"/>
    <col min="14101" max="14336" width="9.140625" style="129"/>
    <col min="14337" max="14337" width="4.7109375" style="129" customWidth="1"/>
    <col min="14338" max="14339" width="0" style="129" hidden="1" customWidth="1"/>
    <col min="14340" max="14340" width="26" style="129" customWidth="1"/>
    <col min="14341" max="14341" width="7.28515625" style="129" customWidth="1"/>
    <col min="14342" max="14342" width="5.85546875" style="129" customWidth="1"/>
    <col min="14343" max="14343" width="38.5703125" style="129" customWidth="1"/>
    <col min="14344" max="14344" width="8.42578125" style="129" customWidth="1"/>
    <col min="14345" max="14345" width="16.42578125" style="129" customWidth="1"/>
    <col min="14346" max="14346" width="0" style="129" hidden="1" customWidth="1"/>
    <col min="14347" max="14347" width="26.140625" style="129" customWidth="1"/>
    <col min="14348" max="14352" width="10" style="129" customWidth="1"/>
    <col min="14353" max="14353" width="5" style="129" customWidth="1"/>
    <col min="14354" max="14355" width="11.7109375" style="129" customWidth="1"/>
    <col min="14356" max="14356" width="12" style="129" customWidth="1"/>
    <col min="14357" max="14592" width="9.140625" style="129"/>
    <col min="14593" max="14593" width="4.7109375" style="129" customWidth="1"/>
    <col min="14594" max="14595" width="0" style="129" hidden="1" customWidth="1"/>
    <col min="14596" max="14596" width="26" style="129" customWidth="1"/>
    <col min="14597" max="14597" width="7.28515625" style="129" customWidth="1"/>
    <col min="14598" max="14598" width="5.85546875" style="129" customWidth="1"/>
    <col min="14599" max="14599" width="38.5703125" style="129" customWidth="1"/>
    <col min="14600" max="14600" width="8.42578125" style="129" customWidth="1"/>
    <col min="14601" max="14601" width="16.42578125" style="129" customWidth="1"/>
    <col min="14602" max="14602" width="0" style="129" hidden="1" customWidth="1"/>
    <col min="14603" max="14603" width="26.140625" style="129" customWidth="1"/>
    <col min="14604" max="14608" width="10" style="129" customWidth="1"/>
    <col min="14609" max="14609" width="5" style="129" customWidth="1"/>
    <col min="14610" max="14611" width="11.7109375" style="129" customWidth="1"/>
    <col min="14612" max="14612" width="12" style="129" customWidth="1"/>
    <col min="14613" max="14848" width="9.140625" style="129"/>
    <col min="14849" max="14849" width="4.7109375" style="129" customWidth="1"/>
    <col min="14850" max="14851" width="0" style="129" hidden="1" customWidth="1"/>
    <col min="14852" max="14852" width="26" style="129" customWidth="1"/>
    <col min="14853" max="14853" width="7.28515625" style="129" customWidth="1"/>
    <col min="14854" max="14854" width="5.85546875" style="129" customWidth="1"/>
    <col min="14855" max="14855" width="38.5703125" style="129" customWidth="1"/>
    <col min="14856" max="14856" width="8.42578125" style="129" customWidth="1"/>
    <col min="14857" max="14857" width="16.42578125" style="129" customWidth="1"/>
    <col min="14858" max="14858" width="0" style="129" hidden="1" customWidth="1"/>
    <col min="14859" max="14859" width="26.140625" style="129" customWidth="1"/>
    <col min="14860" max="14864" width="10" style="129" customWidth="1"/>
    <col min="14865" max="14865" width="5" style="129" customWidth="1"/>
    <col min="14866" max="14867" width="11.7109375" style="129" customWidth="1"/>
    <col min="14868" max="14868" width="12" style="129" customWidth="1"/>
    <col min="14869" max="15104" width="9.140625" style="129"/>
    <col min="15105" max="15105" width="4.7109375" style="129" customWidth="1"/>
    <col min="15106" max="15107" width="0" style="129" hidden="1" customWidth="1"/>
    <col min="15108" max="15108" width="26" style="129" customWidth="1"/>
    <col min="15109" max="15109" width="7.28515625" style="129" customWidth="1"/>
    <col min="15110" max="15110" width="5.85546875" style="129" customWidth="1"/>
    <col min="15111" max="15111" width="38.5703125" style="129" customWidth="1"/>
    <col min="15112" max="15112" width="8.42578125" style="129" customWidth="1"/>
    <col min="15113" max="15113" width="16.42578125" style="129" customWidth="1"/>
    <col min="15114" max="15114" width="0" style="129" hidden="1" customWidth="1"/>
    <col min="15115" max="15115" width="26.140625" style="129" customWidth="1"/>
    <col min="15116" max="15120" width="10" style="129" customWidth="1"/>
    <col min="15121" max="15121" width="5" style="129" customWidth="1"/>
    <col min="15122" max="15123" width="11.7109375" style="129" customWidth="1"/>
    <col min="15124" max="15124" width="12" style="129" customWidth="1"/>
    <col min="15125" max="15360" width="9.140625" style="129"/>
    <col min="15361" max="15361" width="4.7109375" style="129" customWidth="1"/>
    <col min="15362" max="15363" width="0" style="129" hidden="1" customWidth="1"/>
    <col min="15364" max="15364" width="26" style="129" customWidth="1"/>
    <col min="15365" max="15365" width="7.28515625" style="129" customWidth="1"/>
    <col min="15366" max="15366" width="5.85546875" style="129" customWidth="1"/>
    <col min="15367" max="15367" width="38.5703125" style="129" customWidth="1"/>
    <col min="15368" max="15368" width="8.42578125" style="129" customWidth="1"/>
    <col min="15369" max="15369" width="16.42578125" style="129" customWidth="1"/>
    <col min="15370" max="15370" width="0" style="129" hidden="1" customWidth="1"/>
    <col min="15371" max="15371" width="26.140625" style="129" customWidth="1"/>
    <col min="15372" max="15376" width="10" style="129" customWidth="1"/>
    <col min="15377" max="15377" width="5" style="129" customWidth="1"/>
    <col min="15378" max="15379" width="11.7109375" style="129" customWidth="1"/>
    <col min="15380" max="15380" width="12" style="129" customWidth="1"/>
    <col min="15381" max="15616" width="9.140625" style="129"/>
    <col min="15617" max="15617" width="4.7109375" style="129" customWidth="1"/>
    <col min="15618" max="15619" width="0" style="129" hidden="1" customWidth="1"/>
    <col min="15620" max="15620" width="26" style="129" customWidth="1"/>
    <col min="15621" max="15621" width="7.28515625" style="129" customWidth="1"/>
    <col min="15622" max="15622" width="5.85546875" style="129" customWidth="1"/>
    <col min="15623" max="15623" width="38.5703125" style="129" customWidth="1"/>
    <col min="15624" max="15624" width="8.42578125" style="129" customWidth="1"/>
    <col min="15625" max="15625" width="16.42578125" style="129" customWidth="1"/>
    <col min="15626" max="15626" width="0" style="129" hidden="1" customWidth="1"/>
    <col min="15627" max="15627" width="26.140625" style="129" customWidth="1"/>
    <col min="15628" max="15632" width="10" style="129" customWidth="1"/>
    <col min="15633" max="15633" width="5" style="129" customWidth="1"/>
    <col min="15634" max="15635" width="11.7109375" style="129" customWidth="1"/>
    <col min="15636" max="15636" width="12" style="129" customWidth="1"/>
    <col min="15637" max="15872" width="9.140625" style="129"/>
    <col min="15873" max="15873" width="4.7109375" style="129" customWidth="1"/>
    <col min="15874" max="15875" width="0" style="129" hidden="1" customWidth="1"/>
    <col min="15876" max="15876" width="26" style="129" customWidth="1"/>
    <col min="15877" max="15877" width="7.28515625" style="129" customWidth="1"/>
    <col min="15878" max="15878" width="5.85546875" style="129" customWidth="1"/>
    <col min="15879" max="15879" width="38.5703125" style="129" customWidth="1"/>
    <col min="15880" max="15880" width="8.42578125" style="129" customWidth="1"/>
    <col min="15881" max="15881" width="16.42578125" style="129" customWidth="1"/>
    <col min="15882" max="15882" width="0" style="129" hidden="1" customWidth="1"/>
    <col min="15883" max="15883" width="26.140625" style="129" customWidth="1"/>
    <col min="15884" max="15888" width="10" style="129" customWidth="1"/>
    <col min="15889" max="15889" width="5" style="129" customWidth="1"/>
    <col min="15890" max="15891" width="11.7109375" style="129" customWidth="1"/>
    <col min="15892" max="15892" width="12" style="129" customWidth="1"/>
    <col min="15893" max="16128" width="9.140625" style="129"/>
    <col min="16129" max="16129" width="4.7109375" style="129" customWidth="1"/>
    <col min="16130" max="16131" width="0" style="129" hidden="1" customWidth="1"/>
    <col min="16132" max="16132" width="26" style="129" customWidth="1"/>
    <col min="16133" max="16133" width="7.28515625" style="129" customWidth="1"/>
    <col min="16134" max="16134" width="5.85546875" style="129" customWidth="1"/>
    <col min="16135" max="16135" width="38.5703125" style="129" customWidth="1"/>
    <col min="16136" max="16136" width="8.42578125" style="129" customWidth="1"/>
    <col min="16137" max="16137" width="16.42578125" style="129" customWidth="1"/>
    <col min="16138" max="16138" width="0" style="129" hidden="1" customWidth="1"/>
    <col min="16139" max="16139" width="26.140625" style="129" customWidth="1"/>
    <col min="16140" max="16144" width="10" style="129" customWidth="1"/>
    <col min="16145" max="16145" width="5" style="129" customWidth="1"/>
    <col min="16146" max="16147" width="11.7109375" style="129" customWidth="1"/>
    <col min="16148" max="16148" width="12" style="129" customWidth="1"/>
    <col min="16149" max="16384" width="9.140625" style="129"/>
  </cols>
  <sheetData>
    <row r="1" spans="1:44" ht="36.75" customHeight="1">
      <c r="A1" s="248" t="s">
        <v>150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44">
      <c r="A2" s="249" t="s">
        <v>28</v>
      </c>
      <c r="B2" s="249"/>
      <c r="C2" s="249"/>
      <c r="D2" s="249"/>
      <c r="E2" s="249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44">
      <c r="A3" s="155"/>
      <c r="B3" s="155"/>
      <c r="C3" s="155"/>
      <c r="D3" s="155"/>
      <c r="E3" s="155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44" ht="12.75" customHeight="1">
      <c r="A4" s="251" t="s">
        <v>113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64"/>
      <c r="V4" s="64"/>
    </row>
    <row r="5" spans="1:44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64"/>
      <c r="V5" s="64"/>
    </row>
    <row r="6" spans="1:44" s="135" customFormat="1" ht="15" customHeight="1">
      <c r="A6" s="58" t="s">
        <v>70</v>
      </c>
      <c r="B6" s="130"/>
      <c r="C6" s="130"/>
      <c r="D6" s="131"/>
      <c r="E6" s="131"/>
      <c r="F6" s="131"/>
      <c r="G6" s="131"/>
      <c r="H6" s="131"/>
      <c r="I6" s="132"/>
      <c r="J6" s="132"/>
      <c r="K6" s="130"/>
      <c r="L6" s="133"/>
      <c r="M6" s="134"/>
      <c r="O6" s="133"/>
      <c r="P6" s="136"/>
      <c r="Q6" s="63"/>
      <c r="S6" s="137"/>
      <c r="T6" s="207" t="s">
        <v>131</v>
      </c>
    </row>
    <row r="7" spans="1:44" s="139" customFormat="1" ht="33.75" customHeight="1">
      <c r="A7" s="252" t="s">
        <v>27</v>
      </c>
      <c r="B7" s="253" t="s">
        <v>2</v>
      </c>
      <c r="C7" s="253" t="s">
        <v>12</v>
      </c>
      <c r="D7" s="254" t="s">
        <v>14</v>
      </c>
      <c r="E7" s="254" t="s">
        <v>3</v>
      </c>
      <c r="F7" s="252" t="s">
        <v>13</v>
      </c>
      <c r="G7" s="254" t="s">
        <v>15</v>
      </c>
      <c r="H7" s="254" t="s">
        <v>3</v>
      </c>
      <c r="I7" s="254" t="s">
        <v>4</v>
      </c>
      <c r="J7" s="138"/>
      <c r="K7" s="254" t="s">
        <v>6</v>
      </c>
      <c r="L7" s="255" t="s">
        <v>55</v>
      </c>
      <c r="M7" s="255" t="s">
        <v>56</v>
      </c>
      <c r="N7" s="255" t="s">
        <v>57</v>
      </c>
      <c r="O7" s="255" t="s">
        <v>58</v>
      </c>
      <c r="P7" s="255" t="s">
        <v>52</v>
      </c>
      <c r="Q7" s="256" t="s">
        <v>59</v>
      </c>
      <c r="R7" s="257" t="s">
        <v>60</v>
      </c>
      <c r="S7" s="258" t="s">
        <v>61</v>
      </c>
      <c r="T7" s="256" t="s">
        <v>62</v>
      </c>
    </row>
    <row r="8" spans="1:44" s="139" customFormat="1" ht="39.75" customHeight="1">
      <c r="A8" s="252"/>
      <c r="B8" s="253"/>
      <c r="C8" s="253"/>
      <c r="D8" s="254"/>
      <c r="E8" s="254"/>
      <c r="F8" s="252"/>
      <c r="G8" s="254"/>
      <c r="H8" s="254"/>
      <c r="I8" s="254"/>
      <c r="J8" s="138"/>
      <c r="K8" s="254"/>
      <c r="L8" s="255"/>
      <c r="M8" s="255"/>
      <c r="N8" s="255"/>
      <c r="O8" s="255"/>
      <c r="P8" s="255"/>
      <c r="Q8" s="256"/>
      <c r="R8" s="257"/>
      <c r="S8" s="259"/>
      <c r="T8" s="256"/>
    </row>
    <row r="9" spans="1:44" s="140" customFormat="1" ht="21.75" customHeight="1">
      <c r="A9" s="245" t="s">
        <v>65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</row>
    <row r="10" spans="1:44" s="140" customFormat="1" ht="54.6" customHeight="1">
      <c r="A10" s="32">
        <v>1</v>
      </c>
      <c r="B10" s="141"/>
      <c r="C10" s="141"/>
      <c r="D10" s="183" t="s">
        <v>115</v>
      </c>
      <c r="E10" s="184" t="s">
        <v>87</v>
      </c>
      <c r="F10" s="185" t="s">
        <v>37</v>
      </c>
      <c r="G10" s="186" t="s">
        <v>88</v>
      </c>
      <c r="H10" s="184"/>
      <c r="I10" s="185" t="s">
        <v>93</v>
      </c>
      <c r="J10" s="185" t="s">
        <v>110</v>
      </c>
      <c r="K10" s="175" t="s">
        <v>94</v>
      </c>
      <c r="L10" s="176">
        <v>7.2</v>
      </c>
      <c r="M10" s="176">
        <v>6.5</v>
      </c>
      <c r="N10" s="176">
        <v>7.4</v>
      </c>
      <c r="O10" s="176">
        <v>7</v>
      </c>
      <c r="P10" s="176">
        <v>7</v>
      </c>
      <c r="Q10" s="143"/>
      <c r="R10" s="177">
        <f>L10+M10+N10+O10+P10</f>
        <v>35.1</v>
      </c>
      <c r="S10" s="177"/>
      <c r="T10" s="178">
        <f>(R10*2)</f>
        <v>70.2</v>
      </c>
      <c r="U10" s="142"/>
      <c r="V10" s="142"/>
    </row>
    <row r="11" spans="1:44" s="142" customFormat="1" ht="31.5" customHeight="1">
      <c r="A11" s="144"/>
      <c r="B11" s="144"/>
      <c r="C11" s="144"/>
      <c r="D11" s="72"/>
      <c r="E11" s="49"/>
      <c r="F11" s="145"/>
      <c r="G11" s="146"/>
      <c r="H11" s="147"/>
      <c r="I11" s="148"/>
      <c r="J11" s="148"/>
      <c r="K11" s="149"/>
      <c r="L11" s="150"/>
      <c r="M11" s="150"/>
      <c r="N11" s="150"/>
      <c r="O11" s="150"/>
      <c r="P11" s="150"/>
      <c r="Q11" s="151"/>
      <c r="R11" s="152"/>
      <c r="S11" s="152"/>
      <c r="T11" s="153"/>
      <c r="U11" s="140"/>
      <c r="V11" s="140"/>
    </row>
    <row r="12" spans="1:44" s="22" customFormat="1" ht="33" customHeight="1">
      <c r="A12" s="12"/>
      <c r="B12" s="12"/>
      <c r="C12" s="18"/>
      <c r="D12" s="18" t="s">
        <v>16</v>
      </c>
      <c r="E12" s="18"/>
      <c r="F12" s="18"/>
      <c r="G12" s="18"/>
      <c r="H12" s="19"/>
      <c r="I12" s="20"/>
      <c r="J12" s="19"/>
      <c r="K12" s="64" t="s">
        <v>111</v>
      </c>
      <c r="L12" s="21"/>
      <c r="N12" s="12"/>
      <c r="O12" s="23"/>
      <c r="Q12" s="12"/>
      <c r="R12" s="23"/>
      <c r="T12" s="12"/>
      <c r="U12" s="12"/>
      <c r="V12" s="12"/>
      <c r="W12" s="12"/>
      <c r="X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s="22" customFormat="1">
      <c r="A13" s="12"/>
      <c r="B13" s="12"/>
      <c r="C13" s="18"/>
      <c r="D13" s="18"/>
      <c r="E13" s="18"/>
      <c r="F13" s="18"/>
      <c r="G13" s="18"/>
      <c r="H13" s="19"/>
      <c r="I13" s="20"/>
      <c r="J13" s="19"/>
      <c r="K13" s="64"/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12" customFormat="1" ht="33" customHeight="1">
      <c r="D14" s="18" t="s">
        <v>9</v>
      </c>
      <c r="K14" s="64" t="s">
        <v>132</v>
      </c>
      <c r="L14" s="23"/>
      <c r="M14" s="22"/>
      <c r="O14" s="23"/>
      <c r="P14" s="22"/>
      <c r="R14" s="23"/>
      <c r="S14" s="22"/>
      <c r="Y14" s="22"/>
    </row>
    <row r="15" spans="1:44" s="154" customFormat="1"/>
    <row r="16" spans="1:44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22" spans="7:7">
      <c r="G22" s="129" t="s">
        <v>119</v>
      </c>
    </row>
  </sheetData>
  <protectedRanges>
    <protectedRange sqref="K11:K13" name="Диапазон1_3_1_1_3_11_1_1_3_1_1_2_1_3_3_1_1_4_1"/>
    <protectedRange sqref="K14" name="Диапазон1_3_1_1_3_11_1_1_3_1_1_2_1_3_3_1_1_4_1_1_1"/>
  </protectedRanges>
  <sortState ref="A13:V15">
    <sortCondition descending="1" ref="T13:T15"/>
  </sortState>
  <mergeCells count="23">
    <mergeCell ref="T7:T8"/>
    <mergeCell ref="H7:H8"/>
    <mergeCell ref="I7:I8"/>
    <mergeCell ref="K7:K8"/>
    <mergeCell ref="L7:L8"/>
    <mergeCell ref="M7:M8"/>
    <mergeCell ref="N7:N8"/>
    <mergeCell ref="A9:T9"/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  <mergeCell ref="O7:O8"/>
    <mergeCell ref="P7:P8"/>
    <mergeCell ref="Q7:Q8"/>
    <mergeCell ref="R7:R8"/>
    <mergeCell ref="S7:S8"/>
  </mergeCells>
  <pageMargins left="0" right="0" top="0.31496062992125984" bottom="0.27559055118110237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5"/>
  <sheetViews>
    <sheetView view="pageBreakPreview" zoomScale="75" zoomScaleSheetLayoutView="75" workbookViewId="0">
      <selection activeCell="G40" sqref="G40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hidden="1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94.9" customHeight="1">
      <c r="A1" s="267" t="s">
        <v>206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44" s="13" customFormat="1" ht="15.95" customHeight="1">
      <c r="A3" s="270" t="s">
        <v>204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5" customFormat="1" ht="20.25" customHeight="1">
      <c r="A5" s="260" t="s">
        <v>203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44" s="15" customFormat="1" ht="20.25" customHeight="1">
      <c r="A6" s="260" t="s">
        <v>205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</row>
    <row r="7" spans="1:44" s="1" customFormat="1" ht="19.149999999999999" customHeight="1">
      <c r="A7" s="273" t="s">
        <v>128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1:44" s="1" customFormat="1" ht="19.149999999999999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44" s="7" customFormat="1" ht="15" customHeight="1">
      <c r="A9" s="58" t="s">
        <v>70</v>
      </c>
      <c r="B9" s="2"/>
      <c r="C9" s="2"/>
      <c r="D9" s="3"/>
      <c r="E9" s="3"/>
      <c r="F9" s="3"/>
      <c r="G9" s="3"/>
      <c r="H9" s="3"/>
      <c r="I9" s="4"/>
      <c r="J9" s="4"/>
      <c r="K9" s="2"/>
      <c r="L9" s="5"/>
      <c r="M9" s="6"/>
      <c r="O9" s="5"/>
      <c r="P9" s="8"/>
      <c r="R9" s="5"/>
      <c r="S9" s="8"/>
      <c r="Y9" s="63"/>
      <c r="Z9" s="207" t="s">
        <v>131</v>
      </c>
      <c r="AA9" s="196"/>
    </row>
    <row r="10" spans="1:44" s="17" customFormat="1" ht="20.100000000000001" customHeight="1">
      <c r="A10" s="263" t="s">
        <v>27</v>
      </c>
      <c r="B10" s="262" t="s">
        <v>2</v>
      </c>
      <c r="C10" s="262" t="s">
        <v>12</v>
      </c>
      <c r="D10" s="266" t="s">
        <v>14</v>
      </c>
      <c r="E10" s="266" t="s">
        <v>3</v>
      </c>
      <c r="F10" s="263" t="s">
        <v>13</v>
      </c>
      <c r="G10" s="266" t="s">
        <v>15</v>
      </c>
      <c r="H10" s="266" t="s">
        <v>3</v>
      </c>
      <c r="I10" s="266" t="s">
        <v>4</v>
      </c>
      <c r="J10" s="181"/>
      <c r="K10" s="266" t="s">
        <v>6</v>
      </c>
      <c r="L10" s="261" t="s">
        <v>79</v>
      </c>
      <c r="M10" s="261"/>
      <c r="N10" s="261"/>
      <c r="O10" s="261" t="s">
        <v>18</v>
      </c>
      <c r="P10" s="261"/>
      <c r="Q10" s="261"/>
      <c r="R10" s="261" t="s">
        <v>78</v>
      </c>
      <c r="S10" s="261"/>
      <c r="T10" s="261"/>
      <c r="U10" s="262" t="s">
        <v>19</v>
      </c>
      <c r="V10" s="262" t="s">
        <v>20</v>
      </c>
      <c r="W10" s="263" t="s">
        <v>21</v>
      </c>
      <c r="X10" s="264" t="s">
        <v>22</v>
      </c>
      <c r="Y10" s="265" t="s">
        <v>23</v>
      </c>
      <c r="Z10" s="266" t="s">
        <v>24</v>
      </c>
    </row>
    <row r="11" spans="1:44" s="17" customFormat="1" ht="39.950000000000003" customHeight="1">
      <c r="A11" s="263"/>
      <c r="B11" s="262"/>
      <c r="C11" s="262"/>
      <c r="D11" s="266"/>
      <c r="E11" s="266"/>
      <c r="F11" s="263"/>
      <c r="G11" s="266"/>
      <c r="H11" s="266"/>
      <c r="I11" s="266"/>
      <c r="J11" s="181"/>
      <c r="K11" s="266"/>
      <c r="L11" s="9" t="s">
        <v>25</v>
      </c>
      <c r="M11" s="10" t="s">
        <v>26</v>
      </c>
      <c r="N11" s="11" t="s">
        <v>27</v>
      </c>
      <c r="O11" s="9" t="s">
        <v>25</v>
      </c>
      <c r="P11" s="10" t="s">
        <v>26</v>
      </c>
      <c r="Q11" s="11" t="s">
        <v>27</v>
      </c>
      <c r="R11" s="9" t="s">
        <v>25</v>
      </c>
      <c r="S11" s="10" t="s">
        <v>26</v>
      </c>
      <c r="T11" s="11" t="s">
        <v>27</v>
      </c>
      <c r="U11" s="262"/>
      <c r="V11" s="262"/>
      <c r="W11" s="263"/>
      <c r="X11" s="264"/>
      <c r="Y11" s="265"/>
      <c r="Z11" s="266"/>
    </row>
    <row r="12" spans="1:44" s="17" customFormat="1" ht="49.9" customHeight="1">
      <c r="A12" s="32">
        <v>1</v>
      </c>
      <c r="B12" s="59"/>
      <c r="C12" s="203"/>
      <c r="D12" s="183" t="s">
        <v>139</v>
      </c>
      <c r="E12" s="184" t="s">
        <v>140</v>
      </c>
      <c r="F12" s="185" t="s">
        <v>8</v>
      </c>
      <c r="G12" s="200" t="s">
        <v>141</v>
      </c>
      <c r="H12" s="184" t="s">
        <v>76</v>
      </c>
      <c r="I12" s="185" t="s">
        <v>142</v>
      </c>
      <c r="J12" s="202" t="s">
        <v>77</v>
      </c>
      <c r="K12" s="206" t="s">
        <v>149</v>
      </c>
      <c r="L12" s="25">
        <v>113</v>
      </c>
      <c r="M12" s="24">
        <f>L12/1.7-IF($U12=1,0.5,IF($U12=2,1.5,0))</f>
        <v>66.470588235294116</v>
      </c>
      <c r="N12" s="33">
        <f>RANK(M12,M$12:M$14,0)</f>
        <v>2</v>
      </c>
      <c r="O12" s="25">
        <v>116.5</v>
      </c>
      <c r="P12" s="24">
        <f>O12/1.7-IF($U12=1,0.5,IF($U12=2,1.5,0))</f>
        <v>68.529411764705884</v>
      </c>
      <c r="Q12" s="33">
        <f>RANK(P12,P$12:P$14,0)</f>
        <v>1</v>
      </c>
      <c r="R12" s="25">
        <v>114.5</v>
      </c>
      <c r="S12" s="24">
        <f>R12/1.7-IF($U12=1,0.5,IF($U12=2,1.5,0))</f>
        <v>67.352941176470594</v>
      </c>
      <c r="T12" s="33">
        <f>RANK(S12,S$12:S$14,0)</f>
        <v>1</v>
      </c>
      <c r="U12" s="181"/>
      <c r="V12" s="180"/>
      <c r="W12" s="25"/>
      <c r="X12" s="180"/>
      <c r="Y12" s="24">
        <f>ROUND(SUM(M12,P12,S12)/3,3)</f>
        <v>67.450999999999993</v>
      </c>
      <c r="Z12" s="46" t="s">
        <v>45</v>
      </c>
    </row>
    <row r="13" spans="1:44" s="17" customFormat="1" ht="49.9" customHeight="1">
      <c r="A13" s="32">
        <v>2</v>
      </c>
      <c r="B13" s="59"/>
      <c r="C13" s="203"/>
      <c r="D13" s="183" t="s">
        <v>148</v>
      </c>
      <c r="E13" s="204" t="s">
        <v>118</v>
      </c>
      <c r="F13" s="205" t="s">
        <v>8</v>
      </c>
      <c r="G13" s="200" t="s">
        <v>141</v>
      </c>
      <c r="H13" s="204" t="s">
        <v>76</v>
      </c>
      <c r="I13" s="205" t="s">
        <v>142</v>
      </c>
      <c r="J13" s="205" t="s">
        <v>77</v>
      </c>
      <c r="K13" s="206" t="s">
        <v>149</v>
      </c>
      <c r="L13" s="25">
        <v>112</v>
      </c>
      <c r="M13" s="24">
        <f>L13/1.7-IF($U13=1,0.5,IF($U13=2,1.5,0))</f>
        <v>65.382352941176478</v>
      </c>
      <c r="N13" s="33">
        <f>RANK(M13,M$12:M$14,0)</f>
        <v>3</v>
      </c>
      <c r="O13" s="25">
        <v>116.5</v>
      </c>
      <c r="P13" s="24">
        <f>O13/1.7-IF($U13=1,0.5,IF($U13=2,1.5,0))</f>
        <v>68.029411764705884</v>
      </c>
      <c r="Q13" s="33">
        <f>RANK(P13,P$12:P$14,0)</f>
        <v>2</v>
      </c>
      <c r="R13" s="25">
        <v>110.5</v>
      </c>
      <c r="S13" s="24">
        <f>R13/1.7-IF($U13=1,0.5,IF($U13=2,1.5,0))</f>
        <v>64.5</v>
      </c>
      <c r="T13" s="33">
        <f>RANK(S13,S$12:S$14,0)</f>
        <v>3</v>
      </c>
      <c r="U13" s="190">
        <v>1</v>
      </c>
      <c r="V13" s="189"/>
      <c r="W13" s="25"/>
      <c r="X13" s="189"/>
      <c r="Y13" s="24">
        <f>ROUND(SUM(M13,P13,S13)/3,3)</f>
        <v>65.971000000000004</v>
      </c>
      <c r="Z13" s="46" t="s">
        <v>45</v>
      </c>
    </row>
    <row r="14" spans="1:44" s="17" customFormat="1" ht="49.9" customHeight="1">
      <c r="A14" s="32">
        <v>3</v>
      </c>
      <c r="B14" s="59"/>
      <c r="C14" s="203"/>
      <c r="D14" s="183" t="s">
        <v>143</v>
      </c>
      <c r="E14" s="184" t="s">
        <v>144</v>
      </c>
      <c r="F14" s="185" t="s">
        <v>8</v>
      </c>
      <c r="G14" s="186" t="s">
        <v>145</v>
      </c>
      <c r="H14" s="184" t="s">
        <v>146</v>
      </c>
      <c r="I14" s="185" t="s">
        <v>137</v>
      </c>
      <c r="J14" s="185" t="s">
        <v>147</v>
      </c>
      <c r="K14" s="175" t="s">
        <v>207</v>
      </c>
      <c r="L14" s="25">
        <v>114</v>
      </c>
      <c r="M14" s="24">
        <f>L14/1.7-IF($U14=1,0.5,IF($U14=2,1.5,0))</f>
        <v>66.558823529411768</v>
      </c>
      <c r="N14" s="33">
        <f>RANK(M14,M$12:M$14,0)</f>
        <v>1</v>
      </c>
      <c r="O14" s="25">
        <v>109.5</v>
      </c>
      <c r="P14" s="24">
        <f>O14/1.7-IF($U14=1,0.5,IF($U14=2,1.5,0))</f>
        <v>63.911764705882348</v>
      </c>
      <c r="Q14" s="33">
        <f>RANK(P14,P$12:P$14,0)</f>
        <v>3</v>
      </c>
      <c r="R14" s="25">
        <v>113</v>
      </c>
      <c r="S14" s="24">
        <f>R14/1.7-IF($U14=1,0.5,IF($U14=2,1.5,0))</f>
        <v>65.970588235294116</v>
      </c>
      <c r="T14" s="33">
        <f>RANK(S14,S$12:S$14,0)</f>
        <v>2</v>
      </c>
      <c r="U14" s="190">
        <v>1</v>
      </c>
      <c r="V14" s="189"/>
      <c r="W14" s="25"/>
      <c r="X14" s="189"/>
      <c r="Y14" s="24">
        <f>ROUND(SUM(M14,P14,S14)/3,3)</f>
        <v>65.48</v>
      </c>
      <c r="Z14" s="46" t="s">
        <v>45</v>
      </c>
    </row>
    <row r="15" spans="1:44" s="47" customFormat="1" ht="15">
      <c r="A15" s="48"/>
      <c r="B15" s="60"/>
      <c r="C15" s="60"/>
      <c r="D15" s="66"/>
      <c r="E15" s="65"/>
      <c r="F15" s="65"/>
      <c r="G15" s="67"/>
      <c r="H15" s="68"/>
      <c r="I15" s="69"/>
      <c r="J15" s="70"/>
      <c r="K15" s="71"/>
      <c r="L15" s="52"/>
      <c r="M15" s="53"/>
      <c r="N15" s="50"/>
      <c r="O15" s="52"/>
      <c r="P15" s="53"/>
      <c r="Q15" s="50"/>
      <c r="R15" s="52"/>
      <c r="S15" s="53"/>
      <c r="T15" s="50"/>
      <c r="U15" s="54"/>
      <c r="V15" s="51"/>
      <c r="W15" s="52"/>
      <c r="X15" s="51"/>
      <c r="Y15" s="53"/>
      <c r="Z15" s="5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22" customFormat="1" ht="33" customHeight="1">
      <c r="A16" s="12"/>
      <c r="B16" s="12"/>
      <c r="C16" s="18"/>
      <c r="D16" s="18" t="s">
        <v>16</v>
      </c>
      <c r="E16" s="18"/>
      <c r="F16" s="18"/>
      <c r="G16" s="18"/>
      <c r="H16" s="19"/>
      <c r="I16" s="20"/>
      <c r="J16" s="19"/>
      <c r="K16" s="64" t="s">
        <v>111</v>
      </c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22" customFormat="1">
      <c r="A17" s="12"/>
      <c r="B17" s="12"/>
      <c r="C17" s="18"/>
      <c r="D17" s="18"/>
      <c r="E17" s="18"/>
      <c r="F17" s="18"/>
      <c r="G17" s="18"/>
      <c r="H17" s="19"/>
      <c r="I17" s="20"/>
      <c r="J17" s="19"/>
      <c r="K17" s="64"/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33" customHeight="1">
      <c r="D18" s="18" t="s">
        <v>9</v>
      </c>
      <c r="K18" s="64" t="s">
        <v>132</v>
      </c>
    </row>
    <row r="30" spans="1:44">
      <c r="T30" s="22"/>
    </row>
    <row r="31" spans="1:44">
      <c r="T31" s="22"/>
    </row>
    <row r="32" spans="1:44"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  <c r="T1972" s="22"/>
    </row>
    <row r="1973" spans="11:20">
      <c r="K1973" s="42"/>
    </row>
    <row r="1974" spans="11:20">
      <c r="K1974" s="42"/>
    </row>
    <row r="1975" spans="11:20">
      <c r="K1975" s="42"/>
    </row>
  </sheetData>
  <protectedRanges>
    <protectedRange sqref="K18" name="Диапазон1_3_1_1_3_11_1_1_3_1_1_2_1_3_3_1_1_4_1_1_1"/>
  </protectedRanges>
  <sortState ref="A13:AR15">
    <sortCondition descending="1" ref="Y13:Y15"/>
  </sortState>
  <mergeCells count="26">
    <mergeCell ref="B10:B11"/>
    <mergeCell ref="C10:C11"/>
    <mergeCell ref="D10:D11"/>
    <mergeCell ref="E10:E11"/>
    <mergeCell ref="Z10:Z11"/>
    <mergeCell ref="A1:Z1"/>
    <mergeCell ref="A2:Z2"/>
    <mergeCell ref="A3:Z3"/>
    <mergeCell ref="A4:Z4"/>
    <mergeCell ref="A5:Z5"/>
    <mergeCell ref="A6:Z6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F10:F11"/>
    <mergeCell ref="A7:Z7"/>
    <mergeCell ref="A10:A11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972"/>
  <sheetViews>
    <sheetView view="pageBreakPreview" zoomScale="75" zoomScaleSheetLayoutView="75" workbookViewId="0">
      <selection activeCell="D11" sqref="D11:K11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hidden="1" customWidth="1"/>
    <col min="6" max="6" width="5.14062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71.45" customHeight="1">
      <c r="A1" s="267" t="s">
        <v>202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44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44" s="13" customFormat="1" ht="15.95" customHeight="1">
      <c r="A3" s="270" t="s">
        <v>17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44" s="14" customFormat="1" ht="15.95" customHeight="1">
      <c r="A4" s="271" t="s">
        <v>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44" s="15" customFormat="1" ht="20.25" customHeight="1">
      <c r="A5" s="260" t="s">
        <v>203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44" s="1" customFormat="1" ht="19.149999999999999" customHeight="1">
      <c r="A6" s="273" t="s">
        <v>128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44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4" s="7" customFormat="1" ht="15" customHeight="1">
      <c r="A8" s="58" t="s">
        <v>70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3"/>
      <c r="Z8" s="207" t="s">
        <v>131</v>
      </c>
      <c r="AA8" s="196"/>
    </row>
    <row r="9" spans="1:44" s="17" customFormat="1" ht="20.100000000000001" customHeight="1">
      <c r="A9" s="263" t="s">
        <v>27</v>
      </c>
      <c r="B9" s="262" t="s">
        <v>2</v>
      </c>
      <c r="C9" s="262" t="s">
        <v>12</v>
      </c>
      <c r="D9" s="266" t="s">
        <v>14</v>
      </c>
      <c r="E9" s="266" t="s">
        <v>3</v>
      </c>
      <c r="F9" s="263" t="s">
        <v>13</v>
      </c>
      <c r="G9" s="266" t="s">
        <v>15</v>
      </c>
      <c r="H9" s="266" t="s">
        <v>3</v>
      </c>
      <c r="I9" s="266" t="s">
        <v>4</v>
      </c>
      <c r="J9" s="193"/>
      <c r="K9" s="266" t="s">
        <v>6</v>
      </c>
      <c r="L9" s="261" t="s">
        <v>79</v>
      </c>
      <c r="M9" s="261"/>
      <c r="N9" s="261"/>
      <c r="O9" s="261" t="s">
        <v>18</v>
      </c>
      <c r="P9" s="261"/>
      <c r="Q9" s="261"/>
      <c r="R9" s="261" t="s">
        <v>78</v>
      </c>
      <c r="S9" s="261"/>
      <c r="T9" s="261"/>
      <c r="U9" s="262" t="s">
        <v>19</v>
      </c>
      <c r="V9" s="262" t="s">
        <v>20</v>
      </c>
      <c r="W9" s="263" t="s">
        <v>21</v>
      </c>
      <c r="X9" s="264" t="s">
        <v>22</v>
      </c>
      <c r="Y9" s="265" t="s">
        <v>23</v>
      </c>
      <c r="Z9" s="266" t="s">
        <v>24</v>
      </c>
    </row>
    <row r="10" spans="1:44" s="17" customFormat="1" ht="39.950000000000003" customHeight="1">
      <c r="A10" s="263"/>
      <c r="B10" s="262"/>
      <c r="C10" s="262"/>
      <c r="D10" s="266"/>
      <c r="E10" s="266"/>
      <c r="F10" s="263"/>
      <c r="G10" s="266"/>
      <c r="H10" s="266"/>
      <c r="I10" s="266"/>
      <c r="J10" s="193"/>
      <c r="K10" s="266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62"/>
      <c r="V10" s="262"/>
      <c r="W10" s="263"/>
      <c r="X10" s="264"/>
      <c r="Y10" s="265"/>
      <c r="Z10" s="266"/>
    </row>
    <row r="11" spans="1:44" s="17" customFormat="1" ht="54" customHeight="1">
      <c r="A11" s="32">
        <v>1</v>
      </c>
      <c r="B11" s="59"/>
      <c r="C11" s="203"/>
      <c r="D11" s="197" t="s">
        <v>133</v>
      </c>
      <c r="E11" s="198" t="s">
        <v>134</v>
      </c>
      <c r="F11" s="199" t="s">
        <v>8</v>
      </c>
      <c r="G11" s="200" t="s">
        <v>135</v>
      </c>
      <c r="H11" s="198" t="s">
        <v>136</v>
      </c>
      <c r="I11" s="199" t="s">
        <v>137</v>
      </c>
      <c r="J11" s="199" t="s">
        <v>138</v>
      </c>
      <c r="K11" s="201" t="s">
        <v>129</v>
      </c>
      <c r="L11" s="25">
        <v>104.5</v>
      </c>
      <c r="M11" s="24">
        <f>L11/1.7-IF($U11=1,0.5,IF($U11=2,1.5,0))</f>
        <v>59.970588235294116</v>
      </c>
      <c r="N11" s="33">
        <f>RANK(M11,M$11:M$11,0)</f>
        <v>1</v>
      </c>
      <c r="O11" s="25">
        <v>100</v>
      </c>
      <c r="P11" s="24">
        <f>O11/1.7-IF($U11=1,0.5,IF($U11=2,1.5,0))</f>
        <v>57.32352941176471</v>
      </c>
      <c r="Q11" s="33">
        <f>RANK(P11,P$11:P$11,0)</f>
        <v>1</v>
      </c>
      <c r="R11" s="25">
        <v>98.5</v>
      </c>
      <c r="S11" s="24">
        <f>R11/1.7-IF($U11=1,0.5,IF($U11=2,1.5,0))</f>
        <v>56.441176470588239</v>
      </c>
      <c r="T11" s="33">
        <f>RANK(S11,S$11:S$11,0)</f>
        <v>1</v>
      </c>
      <c r="U11" s="193">
        <v>2</v>
      </c>
      <c r="V11" s="192"/>
      <c r="W11" s="25"/>
      <c r="X11" s="192"/>
      <c r="Y11" s="24">
        <f t="shared" ref="Y11" si="0">ROUND(SUM(M11,P11,S11)/3,3)</f>
        <v>57.911999999999999</v>
      </c>
      <c r="Z11" s="46" t="s">
        <v>45</v>
      </c>
    </row>
    <row r="12" spans="1:44" s="47" customFormat="1" ht="15">
      <c r="A12" s="48"/>
      <c r="B12" s="60"/>
      <c r="C12" s="60"/>
      <c r="D12" s="66"/>
      <c r="E12" s="65"/>
      <c r="F12" s="65"/>
      <c r="G12" s="67"/>
      <c r="H12" s="68"/>
      <c r="I12" s="69"/>
      <c r="J12" s="70"/>
      <c r="K12" s="71"/>
      <c r="L12" s="52"/>
      <c r="M12" s="53"/>
      <c r="N12" s="50"/>
      <c r="O12" s="52"/>
      <c r="P12" s="53"/>
      <c r="Q12" s="50"/>
      <c r="R12" s="52"/>
      <c r="S12" s="53"/>
      <c r="T12" s="50"/>
      <c r="U12" s="54"/>
      <c r="V12" s="51"/>
      <c r="W12" s="52"/>
      <c r="X12" s="51"/>
      <c r="Y12" s="53"/>
      <c r="Z12" s="5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4" t="s">
        <v>111</v>
      </c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4"/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3" customHeight="1">
      <c r="D15" s="18" t="s">
        <v>9</v>
      </c>
      <c r="K15" s="64" t="s">
        <v>132</v>
      </c>
    </row>
    <row r="27" spans="11:20">
      <c r="T27" s="22"/>
    </row>
    <row r="28" spans="11:20">
      <c r="T28" s="22"/>
    </row>
    <row r="29" spans="11:20">
      <c r="T29" s="22"/>
    </row>
    <row r="30" spans="11:20">
      <c r="K30" s="42"/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</row>
    <row r="1971" spans="11:20">
      <c r="K1971" s="42"/>
    </row>
    <row r="1972" spans="11:20">
      <c r="K1972" s="42"/>
    </row>
  </sheetData>
  <protectedRanges>
    <protectedRange sqref="K15" name="Диапазон1_3_1_1_3_11_1_1_3_1_1_2_1_3_3_1_1_4_1_1_1"/>
  </protectedRanges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0"/>
  <sheetViews>
    <sheetView view="pageBreakPreview" zoomScale="75" zoomScaleSheetLayoutView="75" workbookViewId="0">
      <selection activeCell="D13" sqref="D13:K15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5.5703125" style="99" customWidth="1"/>
    <col min="5" max="5" width="8.28515625" style="99" customWidth="1"/>
    <col min="6" max="6" width="6" style="99" customWidth="1"/>
    <col min="7" max="7" width="28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3.710937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5" width="6.85546875" style="125" customWidth="1"/>
    <col min="16" max="16" width="6.85546875" style="126" customWidth="1"/>
    <col min="17" max="17" width="6.85546875" style="99" customWidth="1"/>
    <col min="18" max="19" width="6.85546875" style="125" customWidth="1"/>
    <col min="20" max="20" width="8.7109375" style="126" customWidth="1"/>
    <col min="21" max="21" width="3.7109375" style="99" customWidth="1"/>
    <col min="22" max="23" width="4.85546875" style="99" customWidth="1"/>
    <col min="24" max="24" width="6.28515625" style="99" customWidth="1"/>
    <col min="25" max="25" width="6.7109375" style="99" hidden="1" customWidth="1"/>
    <col min="26" max="26" width="9.7109375" style="126" customWidth="1"/>
    <col min="27" max="27" width="7" style="99" customWidth="1"/>
    <col min="28" max="16384" width="9.140625" style="99"/>
  </cols>
  <sheetData>
    <row r="1" spans="1:30" ht="78" customHeight="1">
      <c r="A1" s="275" t="s">
        <v>216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30" ht="10.1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30" s="100" customFormat="1" ht="15.95" customHeight="1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30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30" s="102" customFormat="1" ht="21" customHeight="1">
      <c r="A5" s="279" t="s">
        <v>63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30" s="102" customFormat="1" ht="21" customHeight="1">
      <c r="A6" s="279" t="s">
        <v>211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</row>
    <row r="7" spans="1:30" ht="19.149999999999999" customHeight="1">
      <c r="A7" s="281" t="s">
        <v>208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</row>
    <row r="8" spans="1:30" ht="19.149999999999999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</row>
    <row r="9" spans="1:30" s="108" customFormat="1" ht="15" customHeight="1">
      <c r="A9" s="58" t="s">
        <v>70</v>
      </c>
      <c r="B9" s="103"/>
      <c r="C9" s="103"/>
      <c r="D9" s="104"/>
      <c r="E9" s="104"/>
      <c r="F9" s="104"/>
      <c r="G9" s="104"/>
      <c r="H9" s="104"/>
      <c r="I9" s="105"/>
      <c r="J9" s="105"/>
      <c r="K9" s="103"/>
      <c r="L9" s="106"/>
      <c r="M9" s="107"/>
      <c r="O9" s="106"/>
      <c r="P9" s="109"/>
      <c r="R9" s="106"/>
      <c r="S9" s="106"/>
      <c r="T9" s="109"/>
      <c r="Z9" s="63"/>
      <c r="AA9" s="207" t="s">
        <v>131</v>
      </c>
    </row>
    <row r="10" spans="1:30" s="47" customFormat="1" ht="20.100000000000001" customHeight="1">
      <c r="A10" s="274" t="s">
        <v>27</v>
      </c>
      <c r="B10" s="282" t="s">
        <v>2</v>
      </c>
      <c r="C10" s="283"/>
      <c r="D10" s="286" t="s">
        <v>14</v>
      </c>
      <c r="E10" s="286" t="s">
        <v>3</v>
      </c>
      <c r="F10" s="274" t="s">
        <v>13</v>
      </c>
      <c r="G10" s="286" t="s">
        <v>15</v>
      </c>
      <c r="H10" s="286" t="s">
        <v>3</v>
      </c>
      <c r="I10" s="286" t="s">
        <v>4</v>
      </c>
      <c r="J10" s="287" t="s">
        <v>5</v>
      </c>
      <c r="K10" s="286" t="s">
        <v>6</v>
      </c>
      <c r="L10" s="297" t="s">
        <v>46</v>
      </c>
      <c r="M10" s="297"/>
      <c r="N10" s="297"/>
      <c r="O10" s="291" t="s">
        <v>79</v>
      </c>
      <c r="P10" s="292"/>
      <c r="Q10" s="292"/>
      <c r="R10" s="292"/>
      <c r="S10" s="292"/>
      <c r="T10" s="292"/>
      <c r="U10" s="293"/>
      <c r="V10" s="294" t="s">
        <v>19</v>
      </c>
      <c r="W10" s="283" t="s">
        <v>20</v>
      </c>
      <c r="X10" s="274" t="s">
        <v>21</v>
      </c>
      <c r="Y10" s="282" t="s">
        <v>38</v>
      </c>
      <c r="Z10" s="290" t="s">
        <v>23</v>
      </c>
      <c r="AA10" s="290" t="s">
        <v>24</v>
      </c>
    </row>
    <row r="11" spans="1:30" s="47" customFormat="1" ht="20.100000000000001" customHeight="1">
      <c r="A11" s="274"/>
      <c r="B11" s="282"/>
      <c r="C11" s="284"/>
      <c r="D11" s="286"/>
      <c r="E11" s="286"/>
      <c r="F11" s="274"/>
      <c r="G11" s="286"/>
      <c r="H11" s="286"/>
      <c r="I11" s="286"/>
      <c r="J11" s="288"/>
      <c r="K11" s="286"/>
      <c r="L11" s="291" t="s">
        <v>47</v>
      </c>
      <c r="M11" s="292"/>
      <c r="N11" s="293"/>
      <c r="O11" s="291" t="s">
        <v>48</v>
      </c>
      <c r="P11" s="292"/>
      <c r="Q11" s="292"/>
      <c r="R11" s="292"/>
      <c r="S11" s="292"/>
      <c r="T11" s="292"/>
      <c r="U11" s="293"/>
      <c r="V11" s="295"/>
      <c r="W11" s="284"/>
      <c r="X11" s="274"/>
      <c r="Y11" s="282"/>
      <c r="Z11" s="290"/>
      <c r="AA11" s="290"/>
      <c r="AD11"/>
    </row>
    <row r="12" spans="1:30" s="47" customFormat="1" ht="82.5" customHeight="1">
      <c r="A12" s="274"/>
      <c r="B12" s="282"/>
      <c r="C12" s="285"/>
      <c r="D12" s="286"/>
      <c r="E12" s="286"/>
      <c r="F12" s="274"/>
      <c r="G12" s="286"/>
      <c r="H12" s="286"/>
      <c r="I12" s="286"/>
      <c r="J12" s="289"/>
      <c r="K12" s="286"/>
      <c r="L12" s="111" t="s">
        <v>25</v>
      </c>
      <c r="M12" s="112" t="s">
        <v>26</v>
      </c>
      <c r="N12" s="113" t="s">
        <v>27</v>
      </c>
      <c r="O12" s="9" t="s">
        <v>49</v>
      </c>
      <c r="P12" s="9" t="s">
        <v>50</v>
      </c>
      <c r="Q12" s="9" t="s">
        <v>51</v>
      </c>
      <c r="R12" s="9" t="s">
        <v>52</v>
      </c>
      <c r="S12" s="9" t="s">
        <v>25</v>
      </c>
      <c r="T12" s="112" t="s">
        <v>26</v>
      </c>
      <c r="U12" s="113" t="s">
        <v>27</v>
      </c>
      <c r="V12" s="296"/>
      <c r="W12" s="285"/>
      <c r="X12" s="274"/>
      <c r="Y12" s="282"/>
      <c r="Z12" s="290"/>
      <c r="AA12" s="290"/>
    </row>
    <row r="13" spans="1:30" s="118" customFormat="1" ht="55.15" customHeight="1">
      <c r="A13" s="174">
        <v>1</v>
      </c>
      <c r="B13" s="59"/>
      <c r="C13" s="141"/>
      <c r="D13" s="183" t="s">
        <v>148</v>
      </c>
      <c r="E13" s="204" t="s">
        <v>118</v>
      </c>
      <c r="F13" s="205" t="s">
        <v>8</v>
      </c>
      <c r="G13" s="200" t="s">
        <v>141</v>
      </c>
      <c r="H13" s="204" t="s">
        <v>76</v>
      </c>
      <c r="I13" s="205" t="s">
        <v>142</v>
      </c>
      <c r="J13" s="205" t="s">
        <v>77</v>
      </c>
      <c r="K13" s="206" t="s">
        <v>149</v>
      </c>
      <c r="L13" s="114">
        <v>139</v>
      </c>
      <c r="M13" s="115">
        <f>L13/2-IF($V13=1,0.5,IF($V13=2,1.5,0))</f>
        <v>69.5</v>
      </c>
      <c r="N13" s="45">
        <f>RANK(M13,M$13:M$15,0)</f>
        <v>1</v>
      </c>
      <c r="O13" s="220">
        <v>6.1</v>
      </c>
      <c r="P13" s="220">
        <v>6.6</v>
      </c>
      <c r="Q13" s="220">
        <v>6.8</v>
      </c>
      <c r="R13" s="220">
        <v>6.6</v>
      </c>
      <c r="S13" s="114">
        <f>SUM(O13:R13)</f>
        <v>26.1</v>
      </c>
      <c r="T13" s="115">
        <f>S13/0.4</f>
        <v>65.25</v>
      </c>
      <c r="U13" s="45">
        <f>RANK(T13,T$13:T$15,0)</f>
        <v>1</v>
      </c>
      <c r="V13" s="116"/>
      <c r="W13" s="116"/>
      <c r="X13" s="114">
        <f>L13+S13</f>
        <v>165.1</v>
      </c>
      <c r="Y13" s="119"/>
      <c r="Z13" s="115">
        <f>(M13+T13)/2-IF($V13=1,0.5,IF($V13=2,1.5,0))</f>
        <v>67.375</v>
      </c>
      <c r="AA13" s="117" t="s">
        <v>67</v>
      </c>
    </row>
    <row r="14" spans="1:30" s="118" customFormat="1" ht="55.15" customHeight="1">
      <c r="A14" s="174">
        <v>2</v>
      </c>
      <c r="B14" s="59"/>
      <c r="C14" s="141"/>
      <c r="D14" s="214" t="s">
        <v>172</v>
      </c>
      <c r="E14" s="204" t="s">
        <v>173</v>
      </c>
      <c r="F14" s="205" t="s">
        <v>8</v>
      </c>
      <c r="G14" s="215" t="s">
        <v>174</v>
      </c>
      <c r="H14" s="216" t="s">
        <v>175</v>
      </c>
      <c r="I14" s="217" t="s">
        <v>137</v>
      </c>
      <c r="J14" s="208" t="s">
        <v>127</v>
      </c>
      <c r="K14" s="206" t="s">
        <v>176</v>
      </c>
      <c r="L14" s="114">
        <v>131.5</v>
      </c>
      <c r="M14" s="115">
        <f>L14/2-IF($V14=1,0.5,IF($V14=2,1.5,0))</f>
        <v>65.75</v>
      </c>
      <c r="N14" s="45">
        <f>RANK(M14,M$13:M$15,0)</f>
        <v>2</v>
      </c>
      <c r="O14" s="114">
        <v>6.2</v>
      </c>
      <c r="P14" s="114">
        <v>6.5</v>
      </c>
      <c r="Q14" s="114">
        <v>6.8</v>
      </c>
      <c r="R14" s="114">
        <v>6.5</v>
      </c>
      <c r="S14" s="114">
        <f>SUM(O14:R14)</f>
        <v>26</v>
      </c>
      <c r="T14" s="115">
        <f>S14/0.4</f>
        <v>65</v>
      </c>
      <c r="U14" s="45">
        <f>RANK(T14,T$13:T$15,0)</f>
        <v>2</v>
      </c>
      <c r="V14" s="116"/>
      <c r="W14" s="116"/>
      <c r="X14" s="114">
        <f>L14+S14</f>
        <v>157.5</v>
      </c>
      <c r="Y14" s="119"/>
      <c r="Z14" s="115">
        <f>(M14+T14)/2-IF($V14=1,0.5,IF($V14=2,1.5,0))</f>
        <v>65.375</v>
      </c>
      <c r="AA14" s="117" t="s">
        <v>67</v>
      </c>
    </row>
    <row r="15" spans="1:30" s="118" customFormat="1" ht="55.15" customHeight="1">
      <c r="A15" s="174">
        <v>3</v>
      </c>
      <c r="B15" s="59"/>
      <c r="C15" s="141"/>
      <c r="D15" s="197" t="s">
        <v>168</v>
      </c>
      <c r="E15" s="198" t="s">
        <v>169</v>
      </c>
      <c r="F15" s="199" t="s">
        <v>8</v>
      </c>
      <c r="G15" s="200" t="s">
        <v>170</v>
      </c>
      <c r="H15" s="198" t="s">
        <v>171</v>
      </c>
      <c r="I15" s="199" t="s">
        <v>137</v>
      </c>
      <c r="J15" s="199" t="s">
        <v>138</v>
      </c>
      <c r="K15" s="206" t="s">
        <v>176</v>
      </c>
      <c r="L15" s="114">
        <v>131</v>
      </c>
      <c r="M15" s="115">
        <f>L15/2-IF($V15=1,0.5,IF($V15=2,1.5,0))</f>
        <v>65.5</v>
      </c>
      <c r="N15" s="45">
        <f>RANK(M15,M$13:M$15,0)</f>
        <v>3</v>
      </c>
      <c r="O15" s="114">
        <v>6.1</v>
      </c>
      <c r="P15" s="114">
        <v>6.3</v>
      </c>
      <c r="Q15" s="114">
        <v>6.5</v>
      </c>
      <c r="R15" s="114">
        <v>6.4</v>
      </c>
      <c r="S15" s="114">
        <f>SUM(O15:R15)</f>
        <v>25.299999999999997</v>
      </c>
      <c r="T15" s="115">
        <f>S15/0.4</f>
        <v>63.249999999999993</v>
      </c>
      <c r="U15" s="45">
        <f>RANK(T15,T$13:T$15,0)</f>
        <v>3</v>
      </c>
      <c r="V15" s="116"/>
      <c r="W15" s="116"/>
      <c r="X15" s="114">
        <f>L15+S15</f>
        <v>156.30000000000001</v>
      </c>
      <c r="Y15" s="119"/>
      <c r="Z15" s="115">
        <f>(M15+T15)/2-IF($V15=1,0.5,IF($V15=2,1.5,0))</f>
        <v>64.375</v>
      </c>
      <c r="AA15" s="117" t="s">
        <v>67</v>
      </c>
    </row>
    <row r="16" spans="1:30" s="118" customFormat="1" ht="36.75" customHeight="1">
      <c r="A16" s="55"/>
      <c r="B16" s="60"/>
      <c r="C16" s="60"/>
      <c r="D16" s="72"/>
      <c r="E16" s="49"/>
      <c r="F16" s="61"/>
      <c r="G16" s="62"/>
      <c r="H16" s="73"/>
      <c r="I16" s="74"/>
      <c r="J16" s="75"/>
      <c r="K16" s="73"/>
      <c r="L16" s="120"/>
      <c r="M16" s="121"/>
      <c r="N16" s="56"/>
      <c r="O16" s="120"/>
      <c r="P16" s="121"/>
      <c r="Q16" s="56"/>
      <c r="R16" s="120"/>
      <c r="S16" s="120"/>
      <c r="T16" s="121"/>
      <c r="U16" s="56"/>
      <c r="V16" s="122"/>
      <c r="W16" s="122"/>
      <c r="X16" s="120"/>
      <c r="Y16" s="123"/>
      <c r="Z16" s="121"/>
      <c r="AA16" s="124"/>
    </row>
    <row r="17" spans="1:44" s="22" customFormat="1" ht="33" customHeight="1">
      <c r="A17" s="12"/>
      <c r="B17" s="12"/>
      <c r="C17" s="18"/>
      <c r="D17" s="18" t="s">
        <v>16</v>
      </c>
      <c r="E17" s="18"/>
      <c r="F17" s="18"/>
      <c r="G17" s="18"/>
      <c r="H17" s="19"/>
      <c r="I17" s="20"/>
      <c r="J17" s="19"/>
      <c r="K17" s="64" t="s">
        <v>111</v>
      </c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22" customFormat="1">
      <c r="A18" s="12"/>
      <c r="B18" s="12"/>
      <c r="C18" s="18"/>
      <c r="D18" s="18"/>
      <c r="E18" s="18"/>
      <c r="F18" s="18"/>
      <c r="G18" s="18"/>
      <c r="H18" s="19"/>
      <c r="I18" s="20"/>
      <c r="J18" s="19"/>
      <c r="K18" s="64"/>
      <c r="L18" s="21"/>
      <c r="N18" s="12"/>
      <c r="O18" s="23"/>
      <c r="Q18" s="12"/>
      <c r="R18" s="23"/>
      <c r="T18" s="12"/>
      <c r="U18" s="12"/>
      <c r="V18" s="12"/>
      <c r="W18" s="12"/>
      <c r="X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s="12" customFormat="1" ht="33" customHeight="1">
      <c r="D19" s="18" t="s">
        <v>9</v>
      </c>
      <c r="K19" s="64" t="s">
        <v>132</v>
      </c>
      <c r="L19" s="23"/>
      <c r="M19" s="22"/>
      <c r="O19" s="23"/>
      <c r="P19" s="22"/>
      <c r="R19" s="23"/>
      <c r="S19" s="22"/>
      <c r="Y19" s="22"/>
    </row>
    <row r="20" spans="1:44">
      <c r="K20" s="19"/>
      <c r="L20" s="20"/>
      <c r="M20" s="19"/>
      <c r="O20" s="99"/>
      <c r="P20" s="99"/>
      <c r="R20" s="99"/>
      <c r="S20" s="99"/>
      <c r="T20" s="99"/>
      <c r="Z20" s="99"/>
    </row>
  </sheetData>
  <protectedRanges>
    <protectedRange sqref="K17:K18" name="Диапазон1_3_1_1_3_11_1_1_3_1_1_2_1_3_3_1_1_4_1_1_2"/>
    <protectedRange sqref="K19" name="Диапазон1_3_1_1_3_11_1_1_3_1_1_2_1_3_3_1_1_4_1_1_1_1"/>
  </protectedRanges>
  <sortState ref="A13:AR15">
    <sortCondition descending="1" ref="Z13:Z15"/>
  </sortState>
  <mergeCells count="28">
    <mergeCell ref="J10:J12"/>
    <mergeCell ref="K10:K12"/>
    <mergeCell ref="AA10:AA12"/>
    <mergeCell ref="L11:N11"/>
    <mergeCell ref="O11:U11"/>
    <mergeCell ref="O10:U10"/>
    <mergeCell ref="V10:V12"/>
    <mergeCell ref="W10:W12"/>
    <mergeCell ref="X10:X12"/>
    <mergeCell ref="Y10:Y12"/>
    <mergeCell ref="Z10:Z12"/>
    <mergeCell ref="L10:N10"/>
    <mergeCell ref="F10:F12"/>
    <mergeCell ref="A1:AA1"/>
    <mergeCell ref="A2:AA2"/>
    <mergeCell ref="A3:AA3"/>
    <mergeCell ref="A4:AA4"/>
    <mergeCell ref="A5:AA5"/>
    <mergeCell ref="A7:AA7"/>
    <mergeCell ref="A6:AA6"/>
    <mergeCell ref="A10:A12"/>
    <mergeCell ref="B10:B12"/>
    <mergeCell ref="C10:C12"/>
    <mergeCell ref="D10:D12"/>
    <mergeCell ref="E10:E12"/>
    <mergeCell ref="G10:G12"/>
    <mergeCell ref="H10:H12"/>
    <mergeCell ref="I10:I12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8"/>
  <sheetViews>
    <sheetView view="pageBreakPreview" zoomScale="75" zoomScaleSheetLayoutView="75" workbookViewId="0">
      <selection activeCell="D12" sqref="D12:K13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5.5703125" style="99" customWidth="1"/>
    <col min="5" max="5" width="8.28515625" style="99" customWidth="1"/>
    <col min="6" max="6" width="6" style="99" customWidth="1"/>
    <col min="7" max="7" width="28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3.710937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5" width="6.85546875" style="125" customWidth="1"/>
    <col min="16" max="16" width="6.85546875" style="126" customWidth="1"/>
    <col min="17" max="17" width="6.85546875" style="99" customWidth="1"/>
    <col min="18" max="19" width="6.85546875" style="125" customWidth="1"/>
    <col min="20" max="20" width="8.7109375" style="126" customWidth="1"/>
    <col min="21" max="21" width="3.7109375" style="99" customWidth="1"/>
    <col min="22" max="23" width="4.85546875" style="99" customWidth="1"/>
    <col min="24" max="24" width="6.28515625" style="99" customWidth="1"/>
    <col min="25" max="25" width="6.7109375" style="99" hidden="1" customWidth="1"/>
    <col min="26" max="26" width="9.7109375" style="126" customWidth="1"/>
    <col min="27" max="27" width="8" style="99" customWidth="1"/>
    <col min="28" max="16384" width="9.140625" style="99"/>
  </cols>
  <sheetData>
    <row r="1" spans="1:44" ht="61.5" customHeight="1">
      <c r="A1" s="275" t="s">
        <v>209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44" ht="19.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44" s="100" customFormat="1" ht="15.95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44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44" s="102" customFormat="1" ht="21" customHeight="1">
      <c r="A5" s="279" t="s">
        <v>63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44" ht="19.149999999999999" customHeight="1">
      <c r="A6" s="281" t="s">
        <v>208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</row>
    <row r="7" spans="1:44" ht="19.149999999999999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44" s="108" customFormat="1" ht="15" customHeight="1">
      <c r="A8" s="58" t="s">
        <v>70</v>
      </c>
      <c r="B8" s="103"/>
      <c r="C8" s="103"/>
      <c r="D8" s="104"/>
      <c r="E8" s="104"/>
      <c r="F8" s="104"/>
      <c r="G8" s="104"/>
      <c r="H8" s="104"/>
      <c r="I8" s="105"/>
      <c r="J8" s="105"/>
      <c r="K8" s="103"/>
      <c r="L8" s="106"/>
      <c r="M8" s="107"/>
      <c r="O8" s="106"/>
      <c r="P8" s="109"/>
      <c r="R8" s="106"/>
      <c r="S8" s="106"/>
      <c r="T8" s="109"/>
      <c r="Z8" s="63"/>
      <c r="AA8" s="207" t="s">
        <v>131</v>
      </c>
    </row>
    <row r="9" spans="1:44" s="47" customFormat="1" ht="20.100000000000001" customHeight="1">
      <c r="A9" s="274" t="s">
        <v>27</v>
      </c>
      <c r="B9" s="282" t="s">
        <v>2</v>
      </c>
      <c r="C9" s="283"/>
      <c r="D9" s="286" t="s">
        <v>14</v>
      </c>
      <c r="E9" s="286" t="s">
        <v>3</v>
      </c>
      <c r="F9" s="274" t="s">
        <v>13</v>
      </c>
      <c r="G9" s="286" t="s">
        <v>15</v>
      </c>
      <c r="H9" s="286" t="s">
        <v>3</v>
      </c>
      <c r="I9" s="286" t="s">
        <v>4</v>
      </c>
      <c r="J9" s="287" t="s">
        <v>5</v>
      </c>
      <c r="K9" s="286" t="s">
        <v>6</v>
      </c>
      <c r="L9" s="297" t="s">
        <v>46</v>
      </c>
      <c r="M9" s="297"/>
      <c r="N9" s="297"/>
      <c r="O9" s="291" t="s">
        <v>79</v>
      </c>
      <c r="P9" s="292"/>
      <c r="Q9" s="292"/>
      <c r="R9" s="292"/>
      <c r="S9" s="292"/>
      <c r="T9" s="292"/>
      <c r="U9" s="293"/>
      <c r="V9" s="294" t="s">
        <v>19</v>
      </c>
      <c r="W9" s="283" t="s">
        <v>20</v>
      </c>
      <c r="X9" s="274" t="s">
        <v>21</v>
      </c>
      <c r="Y9" s="282" t="s">
        <v>38</v>
      </c>
      <c r="Z9" s="290" t="s">
        <v>23</v>
      </c>
      <c r="AA9" s="290" t="s">
        <v>24</v>
      </c>
    </row>
    <row r="10" spans="1:44" s="47" customFormat="1" ht="20.100000000000001" customHeight="1">
      <c r="A10" s="274"/>
      <c r="B10" s="282"/>
      <c r="C10" s="284"/>
      <c r="D10" s="286"/>
      <c r="E10" s="286"/>
      <c r="F10" s="274"/>
      <c r="G10" s="286"/>
      <c r="H10" s="286"/>
      <c r="I10" s="286"/>
      <c r="J10" s="288"/>
      <c r="K10" s="286"/>
      <c r="L10" s="291" t="s">
        <v>47</v>
      </c>
      <c r="M10" s="292"/>
      <c r="N10" s="293"/>
      <c r="O10" s="291" t="s">
        <v>48</v>
      </c>
      <c r="P10" s="292"/>
      <c r="Q10" s="292"/>
      <c r="R10" s="292"/>
      <c r="S10" s="292"/>
      <c r="T10" s="292"/>
      <c r="U10" s="293"/>
      <c r="V10" s="295"/>
      <c r="W10" s="284"/>
      <c r="X10" s="274"/>
      <c r="Y10" s="282"/>
      <c r="Z10" s="290"/>
      <c r="AA10" s="290"/>
      <c r="AD10"/>
    </row>
    <row r="11" spans="1:44" s="47" customFormat="1" ht="82.5" customHeight="1">
      <c r="A11" s="274"/>
      <c r="B11" s="282"/>
      <c r="C11" s="285"/>
      <c r="D11" s="286"/>
      <c r="E11" s="286"/>
      <c r="F11" s="274"/>
      <c r="G11" s="286"/>
      <c r="H11" s="286"/>
      <c r="I11" s="286"/>
      <c r="J11" s="289"/>
      <c r="K11" s="286"/>
      <c r="L11" s="111" t="s">
        <v>25</v>
      </c>
      <c r="M11" s="112" t="s">
        <v>26</v>
      </c>
      <c r="N11" s="113" t="s">
        <v>27</v>
      </c>
      <c r="O11" s="9" t="s">
        <v>49</v>
      </c>
      <c r="P11" s="9" t="s">
        <v>50</v>
      </c>
      <c r="Q11" s="9" t="s">
        <v>51</v>
      </c>
      <c r="R11" s="9" t="s">
        <v>52</v>
      </c>
      <c r="S11" s="9" t="s">
        <v>25</v>
      </c>
      <c r="T11" s="112" t="s">
        <v>26</v>
      </c>
      <c r="U11" s="113" t="s">
        <v>27</v>
      </c>
      <c r="V11" s="296"/>
      <c r="W11" s="285"/>
      <c r="X11" s="274"/>
      <c r="Y11" s="282"/>
      <c r="Z11" s="290"/>
      <c r="AA11" s="290"/>
    </row>
    <row r="12" spans="1:44" s="118" customFormat="1" ht="55.15" customHeight="1">
      <c r="A12" s="174">
        <v>1</v>
      </c>
      <c r="B12" s="59"/>
      <c r="C12" s="141"/>
      <c r="D12" s="197" t="s">
        <v>83</v>
      </c>
      <c r="E12" s="198" t="s">
        <v>84</v>
      </c>
      <c r="F12" s="199">
        <v>2</v>
      </c>
      <c r="G12" s="200" t="s">
        <v>73</v>
      </c>
      <c r="H12" s="198" t="s">
        <v>74</v>
      </c>
      <c r="I12" s="199" t="s">
        <v>75</v>
      </c>
      <c r="J12" s="199" t="s">
        <v>85</v>
      </c>
      <c r="K12" s="201" t="s">
        <v>153</v>
      </c>
      <c r="L12" s="114">
        <v>133.5</v>
      </c>
      <c r="M12" s="115">
        <f>L12/2-IF($V12=1,0.5,IF($V12=2,1.5,0))</f>
        <v>66.75</v>
      </c>
      <c r="N12" s="45">
        <f>RANK(M12,M$12:M$13,0)</f>
        <v>1</v>
      </c>
      <c r="O12" s="220">
        <v>6.9</v>
      </c>
      <c r="P12" s="220">
        <v>7.3</v>
      </c>
      <c r="Q12" s="220">
        <v>7.2</v>
      </c>
      <c r="R12" s="220">
        <v>7.1</v>
      </c>
      <c r="S12" s="114">
        <f>SUM(O12:R12)</f>
        <v>28.5</v>
      </c>
      <c r="T12" s="115">
        <f>S12/0.4</f>
        <v>71.25</v>
      </c>
      <c r="U12" s="45">
        <f>RANK(T12,T$12:T$13,0)</f>
        <v>1</v>
      </c>
      <c r="V12" s="116"/>
      <c r="W12" s="116"/>
      <c r="X12" s="114">
        <f>L12+S12</f>
        <v>162</v>
      </c>
      <c r="Y12" s="119"/>
      <c r="Z12" s="115">
        <f>(M12+T12)/2-IF($V12=1,0.5,IF($V12=2,1.5,0))</f>
        <v>69</v>
      </c>
      <c r="AA12" s="117" t="s">
        <v>67</v>
      </c>
    </row>
    <row r="13" spans="1:44" s="118" customFormat="1" ht="55.15" customHeight="1">
      <c r="A13" s="174">
        <v>2</v>
      </c>
      <c r="B13" s="59"/>
      <c r="C13" s="141"/>
      <c r="D13" s="183" t="s">
        <v>157</v>
      </c>
      <c r="E13" s="204" t="s">
        <v>158</v>
      </c>
      <c r="F13" s="205" t="s">
        <v>8</v>
      </c>
      <c r="G13" s="209" t="s">
        <v>159</v>
      </c>
      <c r="H13" s="204" t="s">
        <v>160</v>
      </c>
      <c r="I13" s="185" t="s">
        <v>93</v>
      </c>
      <c r="J13" s="205" t="s">
        <v>161</v>
      </c>
      <c r="K13" s="201" t="s">
        <v>153</v>
      </c>
      <c r="L13" s="114">
        <v>122</v>
      </c>
      <c r="M13" s="115">
        <f>L13/2-IF($V13=1,0.5,IF($V13=2,1.5,0))</f>
        <v>61</v>
      </c>
      <c r="N13" s="45">
        <f>RANK(M13,M$12:M$13,0)</f>
        <v>2</v>
      </c>
      <c r="O13" s="114">
        <v>6.2</v>
      </c>
      <c r="P13" s="114">
        <v>6</v>
      </c>
      <c r="Q13" s="114">
        <v>6</v>
      </c>
      <c r="R13" s="114">
        <v>6.1</v>
      </c>
      <c r="S13" s="114">
        <f>SUM(O13:R13)</f>
        <v>24.299999999999997</v>
      </c>
      <c r="T13" s="115">
        <f>S13/0.4</f>
        <v>60.749999999999993</v>
      </c>
      <c r="U13" s="45">
        <f>RANK(T13,T$12:T$13,0)</f>
        <v>2</v>
      </c>
      <c r="V13" s="116"/>
      <c r="W13" s="116"/>
      <c r="X13" s="114">
        <f>L13+S13</f>
        <v>146.30000000000001</v>
      </c>
      <c r="Y13" s="119"/>
      <c r="Z13" s="115">
        <f>(M13+T13)/2-IF($V13=1,0.5,IF($V13=2,1.5,0))</f>
        <v>60.875</v>
      </c>
      <c r="AA13" s="117" t="s">
        <v>67</v>
      </c>
    </row>
    <row r="14" spans="1:44" s="118" customFormat="1" ht="36.75" customHeight="1">
      <c r="A14" s="55"/>
      <c r="B14" s="60"/>
      <c r="C14" s="60"/>
      <c r="D14" s="72"/>
      <c r="E14" s="49"/>
      <c r="F14" s="61"/>
      <c r="G14" s="62"/>
      <c r="H14" s="73"/>
      <c r="I14" s="74"/>
      <c r="J14" s="75"/>
      <c r="K14" s="73"/>
      <c r="L14" s="120"/>
      <c r="M14" s="121"/>
      <c r="N14" s="56"/>
      <c r="O14" s="120"/>
      <c r="P14" s="121"/>
      <c r="Q14" s="56"/>
      <c r="R14" s="120"/>
      <c r="S14" s="120"/>
      <c r="T14" s="121"/>
      <c r="U14" s="56"/>
      <c r="V14" s="122"/>
      <c r="W14" s="122"/>
      <c r="X14" s="120"/>
      <c r="Y14" s="123"/>
      <c r="Z14" s="121"/>
      <c r="AA14" s="124"/>
    </row>
    <row r="15" spans="1:44" s="22" customFormat="1" ht="33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4" t="s">
        <v>111</v>
      </c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4"/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4:26" s="12" customFormat="1" ht="33" customHeight="1">
      <c r="D17" s="18" t="s">
        <v>9</v>
      </c>
      <c r="K17" s="64" t="s">
        <v>132</v>
      </c>
      <c r="L17" s="23"/>
      <c r="M17" s="22"/>
      <c r="O17" s="23"/>
      <c r="P17" s="22"/>
      <c r="R17" s="23"/>
      <c r="S17" s="22"/>
      <c r="Y17" s="22"/>
    </row>
    <row r="18" spans="4:26">
      <c r="K18" s="19"/>
      <c r="L18" s="20"/>
      <c r="M18" s="19"/>
      <c r="O18" s="99"/>
      <c r="P18" s="99"/>
      <c r="R18" s="99"/>
      <c r="S18" s="99"/>
      <c r="T18" s="99"/>
      <c r="Z18" s="99"/>
    </row>
  </sheetData>
  <protectedRanges>
    <protectedRange sqref="K15:K16" name="Диапазон1_3_1_1_3_11_1_1_3_1_1_2_1_3_3_1_1_4_1_1"/>
    <protectedRange sqref="K17" name="Диапазон1_3_1_1_3_11_1_1_3_1_1_2_1_3_3_1_1_4_1_1_1"/>
  </protectedRanges>
  <mergeCells count="27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AA9:AA11"/>
    <mergeCell ref="L10:N10"/>
    <mergeCell ref="O10:U10"/>
    <mergeCell ref="O9:U9"/>
    <mergeCell ref="V9:V11"/>
    <mergeCell ref="W9:W11"/>
    <mergeCell ref="X9:X11"/>
    <mergeCell ref="Y9:Y11"/>
    <mergeCell ref="Z9:Z11"/>
    <mergeCell ref="L9:N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8"/>
  <sheetViews>
    <sheetView view="pageBreakPreview" zoomScale="75" zoomScaleSheetLayoutView="75" workbookViewId="0">
      <selection activeCell="D12" sqref="D12:K13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8.5703125" style="99" customWidth="1"/>
    <col min="5" max="5" width="10.140625" style="99" customWidth="1"/>
    <col min="6" max="6" width="6" style="99" customWidth="1"/>
    <col min="7" max="7" width="25.7109375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1.14062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6" width="6.85546875" style="125" customWidth="1"/>
    <col min="17" max="17" width="6.85546875" style="126" customWidth="1"/>
    <col min="18" max="18" width="6.85546875" style="99" customWidth="1"/>
    <col min="19" max="20" width="6.85546875" style="125" customWidth="1"/>
    <col min="21" max="21" width="8.7109375" style="126" customWidth="1"/>
    <col min="22" max="22" width="3.7109375" style="99" customWidth="1"/>
    <col min="23" max="24" width="4.85546875" style="99" customWidth="1"/>
    <col min="25" max="25" width="6.28515625" style="99" customWidth="1"/>
    <col min="26" max="26" width="6.7109375" style="99" hidden="1" customWidth="1"/>
    <col min="27" max="27" width="9.7109375" style="126" customWidth="1"/>
    <col min="28" max="28" width="8" style="99" customWidth="1"/>
    <col min="29" max="16384" width="9.140625" style="99"/>
  </cols>
  <sheetData>
    <row r="1" spans="1:45" ht="61.5" customHeight="1">
      <c r="A1" s="275" t="s">
        <v>130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45" ht="19.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45" s="100" customFormat="1" ht="15.95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spans="1:45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</row>
    <row r="5" spans="1:45" s="102" customFormat="1" ht="21" customHeight="1">
      <c r="A5" s="279" t="s">
        <v>210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</row>
    <row r="6" spans="1:45" ht="19.149999999999999" customHeight="1">
      <c r="A6" s="281" t="s">
        <v>114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</row>
    <row r="7" spans="1:45" ht="19.149999999999999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95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</row>
    <row r="8" spans="1:45" s="108" customFormat="1" ht="15" customHeight="1">
      <c r="A8" s="58" t="s">
        <v>70</v>
      </c>
      <c r="B8" s="103"/>
      <c r="C8" s="103"/>
      <c r="D8" s="104"/>
      <c r="E8" s="104"/>
      <c r="F8" s="104"/>
      <c r="G8" s="104"/>
      <c r="H8" s="104"/>
      <c r="I8" s="105"/>
      <c r="J8" s="105"/>
      <c r="K8" s="103"/>
      <c r="L8" s="106"/>
      <c r="M8" s="107"/>
      <c r="O8" s="106"/>
      <c r="P8" s="106"/>
      <c r="Q8" s="109"/>
      <c r="S8" s="106"/>
      <c r="T8" s="106"/>
      <c r="U8" s="109"/>
      <c r="AA8" s="63"/>
      <c r="AB8" s="207" t="s">
        <v>131</v>
      </c>
    </row>
    <row r="9" spans="1:45" s="47" customFormat="1" ht="20.100000000000001" customHeight="1">
      <c r="A9" s="274" t="s">
        <v>27</v>
      </c>
      <c r="B9" s="282" t="s">
        <v>2</v>
      </c>
      <c r="C9" s="283"/>
      <c r="D9" s="286" t="s">
        <v>14</v>
      </c>
      <c r="E9" s="286" t="s">
        <v>3</v>
      </c>
      <c r="F9" s="274" t="s">
        <v>13</v>
      </c>
      <c r="G9" s="286" t="s">
        <v>15</v>
      </c>
      <c r="H9" s="286" t="s">
        <v>3</v>
      </c>
      <c r="I9" s="286" t="s">
        <v>4</v>
      </c>
      <c r="J9" s="286" t="s">
        <v>5</v>
      </c>
      <c r="K9" s="286" t="s">
        <v>6</v>
      </c>
      <c r="L9" s="297" t="s">
        <v>46</v>
      </c>
      <c r="M9" s="297"/>
      <c r="N9" s="297"/>
      <c r="O9" s="291" t="s">
        <v>79</v>
      </c>
      <c r="P9" s="292"/>
      <c r="Q9" s="292"/>
      <c r="R9" s="292"/>
      <c r="S9" s="292"/>
      <c r="T9" s="292"/>
      <c r="U9" s="292"/>
      <c r="V9" s="293"/>
      <c r="W9" s="294" t="s">
        <v>19</v>
      </c>
      <c r="X9" s="283" t="s">
        <v>20</v>
      </c>
      <c r="Y9" s="274" t="s">
        <v>21</v>
      </c>
      <c r="Z9" s="282" t="s">
        <v>38</v>
      </c>
      <c r="AA9" s="290" t="s">
        <v>23</v>
      </c>
      <c r="AB9" s="290" t="s">
        <v>24</v>
      </c>
    </row>
    <row r="10" spans="1:45" s="47" customFormat="1" ht="20.100000000000001" customHeight="1">
      <c r="A10" s="274"/>
      <c r="B10" s="282"/>
      <c r="C10" s="284"/>
      <c r="D10" s="286"/>
      <c r="E10" s="286"/>
      <c r="F10" s="274"/>
      <c r="G10" s="286"/>
      <c r="H10" s="286"/>
      <c r="I10" s="286"/>
      <c r="J10" s="286"/>
      <c r="K10" s="286"/>
      <c r="L10" s="291" t="s">
        <v>47</v>
      </c>
      <c r="M10" s="292"/>
      <c r="N10" s="293"/>
      <c r="O10" s="291" t="s">
        <v>48</v>
      </c>
      <c r="P10" s="292"/>
      <c r="Q10" s="292"/>
      <c r="R10" s="292"/>
      <c r="S10" s="292"/>
      <c r="T10" s="292"/>
      <c r="U10" s="292"/>
      <c r="V10" s="293"/>
      <c r="W10" s="295"/>
      <c r="X10" s="284"/>
      <c r="Y10" s="274"/>
      <c r="Z10" s="282"/>
      <c r="AA10" s="290"/>
      <c r="AB10" s="290"/>
    </row>
    <row r="11" spans="1:45" s="47" customFormat="1" ht="73.150000000000006" customHeight="1">
      <c r="A11" s="274"/>
      <c r="B11" s="282"/>
      <c r="C11" s="285"/>
      <c r="D11" s="286"/>
      <c r="E11" s="286"/>
      <c r="F11" s="274"/>
      <c r="G11" s="286"/>
      <c r="H11" s="286"/>
      <c r="I11" s="286"/>
      <c r="J11" s="286"/>
      <c r="K11" s="286"/>
      <c r="L11" s="111" t="s">
        <v>25</v>
      </c>
      <c r="M11" s="112" t="s">
        <v>26</v>
      </c>
      <c r="N11" s="113" t="s">
        <v>27</v>
      </c>
      <c r="O11" s="9" t="s">
        <v>55</v>
      </c>
      <c r="P11" s="9" t="s">
        <v>56</v>
      </c>
      <c r="Q11" s="9" t="s">
        <v>57</v>
      </c>
      <c r="R11" s="9" t="s">
        <v>58</v>
      </c>
      <c r="S11" s="9" t="s">
        <v>52</v>
      </c>
      <c r="T11" s="9" t="s">
        <v>25</v>
      </c>
      <c r="U11" s="112" t="s">
        <v>26</v>
      </c>
      <c r="V11" s="113" t="s">
        <v>27</v>
      </c>
      <c r="W11" s="296"/>
      <c r="X11" s="285"/>
      <c r="Y11" s="274"/>
      <c r="Z11" s="282"/>
      <c r="AA11" s="290"/>
      <c r="AB11" s="290"/>
    </row>
    <row r="12" spans="1:45" s="118" customFormat="1" ht="55.15" customHeight="1">
      <c r="A12" s="174">
        <v>1</v>
      </c>
      <c r="B12" s="59"/>
      <c r="C12" s="141"/>
      <c r="D12" s="183" t="s">
        <v>86</v>
      </c>
      <c r="E12" s="184" t="s">
        <v>87</v>
      </c>
      <c r="F12" s="185" t="s">
        <v>37</v>
      </c>
      <c r="G12" s="186" t="s">
        <v>151</v>
      </c>
      <c r="H12" s="184"/>
      <c r="I12" s="185" t="s">
        <v>152</v>
      </c>
      <c r="J12" s="185" t="s">
        <v>110</v>
      </c>
      <c r="K12" s="175" t="s">
        <v>94</v>
      </c>
      <c r="L12" s="114">
        <v>134</v>
      </c>
      <c r="M12" s="115">
        <f>L12/2-IF($W12=1,0.5,IF($W12=2,1.5,0))</f>
        <v>67</v>
      </c>
      <c r="N12" s="45">
        <f>RANK(M12,M$12:M$13,0)</f>
        <v>1</v>
      </c>
      <c r="O12" s="114">
        <v>7.2</v>
      </c>
      <c r="P12" s="114">
        <v>6.8</v>
      </c>
      <c r="Q12" s="114">
        <v>7.2</v>
      </c>
      <c r="R12" s="114">
        <v>6.8</v>
      </c>
      <c r="S12" s="114">
        <v>7</v>
      </c>
      <c r="T12" s="114">
        <f>SUM(O12:S12)</f>
        <v>35</v>
      </c>
      <c r="U12" s="115">
        <f>T12/0.5</f>
        <v>70</v>
      </c>
      <c r="V12" s="45">
        <f>RANK(U12,U$12:U$13,0)</f>
        <v>1</v>
      </c>
      <c r="W12" s="116"/>
      <c r="X12" s="116"/>
      <c r="Y12" s="114">
        <f>L12+T12</f>
        <v>169</v>
      </c>
      <c r="Z12" s="119"/>
      <c r="AA12" s="115">
        <f>(M12+U12)/2-IF($W12=1,0.5,IF($W12=2,1.5,0))</f>
        <v>68.5</v>
      </c>
      <c r="AB12" s="117" t="s">
        <v>67</v>
      </c>
    </row>
    <row r="13" spans="1:45" s="118" customFormat="1" ht="55.15" customHeight="1">
      <c r="A13" s="174">
        <v>2</v>
      </c>
      <c r="B13" s="59"/>
      <c r="C13" s="141"/>
      <c r="D13" s="197" t="s">
        <v>103</v>
      </c>
      <c r="E13" s="198" t="s">
        <v>156</v>
      </c>
      <c r="F13" s="199" t="s">
        <v>8</v>
      </c>
      <c r="G13" s="186" t="s">
        <v>200</v>
      </c>
      <c r="H13" s="184" t="s">
        <v>201</v>
      </c>
      <c r="I13" s="185" t="s">
        <v>106</v>
      </c>
      <c r="J13" s="199" t="s">
        <v>106</v>
      </c>
      <c r="K13" s="201" t="s">
        <v>120</v>
      </c>
      <c r="L13" s="114">
        <v>127.5</v>
      </c>
      <c r="M13" s="115">
        <f>L13/2-IF($W13=1,0.5,IF($W13=2,1.5,0))</f>
        <v>63.75</v>
      </c>
      <c r="N13" s="45">
        <f>RANK(M13,M$12:M$13,0)</f>
        <v>2</v>
      </c>
      <c r="O13" s="114">
        <v>6.4</v>
      </c>
      <c r="P13" s="114">
        <v>6.5</v>
      </c>
      <c r="Q13" s="114">
        <v>6.3</v>
      </c>
      <c r="R13" s="114">
        <v>6.5</v>
      </c>
      <c r="S13" s="114">
        <v>6.5</v>
      </c>
      <c r="T13" s="114">
        <f>SUM(O13:S13)</f>
        <v>32.200000000000003</v>
      </c>
      <c r="U13" s="115">
        <f t="shared" ref="U13" si="0">T13/0.5</f>
        <v>64.400000000000006</v>
      </c>
      <c r="V13" s="45">
        <f>RANK(U13,U$12:U$13,0)</f>
        <v>2</v>
      </c>
      <c r="W13" s="116"/>
      <c r="X13" s="116"/>
      <c r="Y13" s="114">
        <f t="shared" ref="Y13" si="1">L13+T13</f>
        <v>159.69999999999999</v>
      </c>
      <c r="Z13" s="119"/>
      <c r="AA13" s="115">
        <f>(M13+U13)/2-IF($W13=1,0.5,IF($W13=2,1.5,0))</f>
        <v>64.075000000000003</v>
      </c>
      <c r="AB13" s="117" t="s">
        <v>67</v>
      </c>
    </row>
    <row r="14" spans="1:45" s="118" customFormat="1" ht="36.75" customHeight="1">
      <c r="A14" s="55"/>
      <c r="B14" s="60"/>
      <c r="C14" s="60"/>
      <c r="D14" s="72"/>
      <c r="E14" s="49"/>
      <c r="F14" s="61"/>
      <c r="G14" s="62"/>
      <c r="H14" s="73"/>
      <c r="I14" s="74"/>
      <c r="J14" s="75"/>
      <c r="K14" s="73"/>
      <c r="L14" s="120"/>
      <c r="M14" s="121"/>
      <c r="N14" s="56"/>
      <c r="O14" s="120"/>
      <c r="P14" s="120"/>
      <c r="Q14" s="121"/>
      <c r="R14" s="56"/>
      <c r="S14" s="120"/>
      <c r="T14" s="120"/>
      <c r="U14" s="121"/>
      <c r="V14" s="56"/>
      <c r="W14" s="122"/>
      <c r="X14" s="122"/>
      <c r="Y14" s="120"/>
      <c r="Z14" s="123"/>
      <c r="AA14" s="121"/>
      <c r="AB14" s="124"/>
    </row>
    <row r="15" spans="1:45" s="22" customFormat="1" ht="33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4" t="s">
        <v>111</v>
      </c>
      <c r="L15" s="21"/>
      <c r="N15" s="12"/>
      <c r="O15" s="23"/>
      <c r="P15" s="23"/>
      <c r="R15" s="12"/>
      <c r="S15" s="23"/>
      <c r="U15" s="12"/>
      <c r="V15" s="12"/>
      <c r="W15" s="12"/>
      <c r="X15" s="12"/>
      <c r="Y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4"/>
      <c r="L16" s="21"/>
      <c r="N16" s="12"/>
      <c r="O16" s="23"/>
      <c r="P16" s="23"/>
      <c r="R16" s="12"/>
      <c r="S16" s="23"/>
      <c r="U16" s="12"/>
      <c r="V16" s="12"/>
      <c r="W16" s="12"/>
      <c r="X16" s="12"/>
      <c r="Y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4:27" s="12" customFormat="1" ht="33" customHeight="1">
      <c r="D17" s="18" t="s">
        <v>9</v>
      </c>
      <c r="K17" s="64" t="s">
        <v>132</v>
      </c>
      <c r="L17" s="23"/>
      <c r="M17" s="22"/>
      <c r="O17" s="23"/>
      <c r="P17" s="23"/>
      <c r="Q17" s="22"/>
      <c r="S17" s="23"/>
      <c r="T17" s="22"/>
      <c r="Z17" s="22"/>
    </row>
    <row r="18" spans="4:27">
      <c r="K18" s="19"/>
      <c r="L18" s="20"/>
      <c r="M18" s="19"/>
      <c r="O18" s="99"/>
      <c r="P18" s="99"/>
      <c r="Q18" s="99"/>
      <c r="S18" s="99"/>
      <c r="T18" s="99"/>
      <c r="U18" s="99"/>
      <c r="AA18" s="99"/>
    </row>
  </sheetData>
  <protectedRanges>
    <protectedRange sqref="K15:K16" name="Диапазон1_3_1_1_3_11_1_1_3_1_1_2_1_3_3_1_1_4_1_1"/>
    <protectedRange sqref="K17" name="Диапазон1_3_1_1_3_11_1_1_3_1_1_2_1_3_3_1_1_4_1_1_1"/>
  </protectedRanges>
  <mergeCells count="27"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AB9:AB11"/>
    <mergeCell ref="L10:N10"/>
    <mergeCell ref="O10:V10"/>
    <mergeCell ref="O9:V9"/>
    <mergeCell ref="W9:W11"/>
    <mergeCell ref="X9:X11"/>
    <mergeCell ref="Y9:Y11"/>
    <mergeCell ref="Z9:Z11"/>
    <mergeCell ref="AA9:AA11"/>
    <mergeCell ref="L9:N9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4"/>
  <sheetViews>
    <sheetView view="pageBreakPreview" topLeftCell="A4" zoomScale="75" zoomScaleNormal="100" zoomScaleSheetLayoutView="75" workbookViewId="0">
      <selection activeCell="D15" sqref="D15:K18"/>
    </sheetView>
  </sheetViews>
  <sheetFormatPr defaultColWidth="9.140625" defaultRowHeight="12.75"/>
  <cols>
    <col min="1" max="1" width="5" style="99" customWidth="1"/>
    <col min="2" max="3" width="4.7109375" style="99" hidden="1" customWidth="1"/>
    <col min="4" max="4" width="15.5703125" style="99" customWidth="1"/>
    <col min="5" max="5" width="8.28515625" style="99" hidden="1" customWidth="1"/>
    <col min="6" max="6" width="6" style="99" customWidth="1"/>
    <col min="7" max="7" width="28" style="99" customWidth="1"/>
    <col min="8" max="8" width="8.7109375" style="99" customWidth="1"/>
    <col min="9" max="9" width="15.42578125" style="99" customWidth="1"/>
    <col min="10" max="10" width="12.7109375" style="99" hidden="1" customWidth="1"/>
    <col min="11" max="11" width="23.7109375" style="99" customWidth="1"/>
    <col min="12" max="12" width="6.28515625" style="125" customWidth="1"/>
    <col min="13" max="13" width="8.7109375" style="126" customWidth="1"/>
    <col min="14" max="14" width="3.85546875" style="99" customWidth="1"/>
    <col min="15" max="15" width="6.85546875" style="125" hidden="1" customWidth="1"/>
    <col min="16" max="16" width="6.85546875" style="126" customWidth="1"/>
    <col min="17" max="17" width="6.85546875" style="99" customWidth="1"/>
    <col min="18" max="19" width="6.85546875" style="125" customWidth="1"/>
    <col min="20" max="20" width="8.7109375" style="126" customWidth="1"/>
    <col min="21" max="21" width="3.7109375" style="99" customWidth="1"/>
    <col min="22" max="23" width="4.85546875" style="99" customWidth="1"/>
    <col min="24" max="24" width="6.28515625" style="99" customWidth="1"/>
    <col min="25" max="25" width="6.7109375" style="99" hidden="1" customWidth="1"/>
    <col min="26" max="26" width="9.7109375" style="126" customWidth="1"/>
    <col min="27" max="27" width="7.140625" style="99" customWidth="1"/>
    <col min="28" max="16384" width="9.140625" style="99"/>
  </cols>
  <sheetData>
    <row r="1" spans="1:27" ht="69.75" customHeight="1">
      <c r="A1" s="275" t="s">
        <v>130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t="19.5" hidden="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27" s="100" customFormat="1" ht="15.95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27" s="101" customFormat="1" ht="15.95" customHeight="1">
      <c r="A4" s="244" t="s">
        <v>28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27" s="102" customFormat="1" ht="21" customHeight="1">
      <c r="A5" s="279" t="s">
        <v>63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27" ht="19.149999999999999" customHeight="1">
      <c r="A6" s="281" t="s">
        <v>208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</row>
    <row r="7" spans="1:27" s="108" customFormat="1" ht="15" customHeight="1">
      <c r="A7" s="58" t="s">
        <v>70</v>
      </c>
      <c r="B7" s="103"/>
      <c r="C7" s="103"/>
      <c r="D7" s="104"/>
      <c r="E7" s="104"/>
      <c r="F7" s="104"/>
      <c r="G7" s="104"/>
      <c r="H7" s="104"/>
      <c r="I7" s="105"/>
      <c r="J7" s="105"/>
      <c r="K7" s="103"/>
      <c r="L7" s="106"/>
      <c r="M7" s="107"/>
      <c r="O7" s="106"/>
      <c r="P7" s="109"/>
      <c r="R7" s="106"/>
      <c r="S7" s="106"/>
      <c r="T7" s="109"/>
      <c r="Z7" s="63"/>
      <c r="AA7" s="207" t="s">
        <v>131</v>
      </c>
    </row>
    <row r="8" spans="1:27" s="47" customFormat="1" ht="20.100000000000001" customHeight="1">
      <c r="A8" s="274" t="s">
        <v>27</v>
      </c>
      <c r="B8" s="282" t="s">
        <v>2</v>
      </c>
      <c r="C8" s="282" t="s">
        <v>12</v>
      </c>
      <c r="D8" s="286" t="s">
        <v>14</v>
      </c>
      <c r="E8" s="286" t="s">
        <v>3</v>
      </c>
      <c r="F8" s="274" t="s">
        <v>13</v>
      </c>
      <c r="G8" s="286" t="s">
        <v>15</v>
      </c>
      <c r="H8" s="286" t="s">
        <v>3</v>
      </c>
      <c r="I8" s="286" t="s">
        <v>4</v>
      </c>
      <c r="J8" s="194"/>
      <c r="K8" s="286" t="s">
        <v>6</v>
      </c>
      <c r="L8" s="297" t="s">
        <v>46</v>
      </c>
      <c r="M8" s="297"/>
      <c r="N8" s="297"/>
      <c r="O8" s="297" t="s">
        <v>79</v>
      </c>
      <c r="P8" s="297"/>
      <c r="Q8" s="297"/>
      <c r="R8" s="297"/>
      <c r="S8" s="297"/>
      <c r="T8" s="297"/>
      <c r="U8" s="297"/>
      <c r="V8" s="282" t="s">
        <v>19</v>
      </c>
      <c r="W8" s="282" t="s">
        <v>20</v>
      </c>
      <c r="X8" s="274" t="s">
        <v>21</v>
      </c>
      <c r="Y8" s="282" t="s">
        <v>38</v>
      </c>
      <c r="Z8" s="290" t="s">
        <v>23</v>
      </c>
      <c r="AA8" s="290" t="s">
        <v>24</v>
      </c>
    </row>
    <row r="9" spans="1:27" s="47" customFormat="1" ht="20.100000000000001" customHeight="1">
      <c r="A9" s="274"/>
      <c r="B9" s="282"/>
      <c r="C9" s="282"/>
      <c r="D9" s="286"/>
      <c r="E9" s="286"/>
      <c r="F9" s="274"/>
      <c r="G9" s="286"/>
      <c r="H9" s="286"/>
      <c r="I9" s="286"/>
      <c r="J9" s="194"/>
      <c r="K9" s="286"/>
      <c r="L9" s="297" t="s">
        <v>47</v>
      </c>
      <c r="M9" s="297"/>
      <c r="N9" s="297"/>
      <c r="O9" s="297" t="s">
        <v>48</v>
      </c>
      <c r="P9" s="297"/>
      <c r="Q9" s="297"/>
      <c r="R9" s="297"/>
      <c r="S9" s="297"/>
      <c r="T9" s="297"/>
      <c r="U9" s="297"/>
      <c r="V9" s="282"/>
      <c r="W9" s="282"/>
      <c r="X9" s="274"/>
      <c r="Y9" s="282"/>
      <c r="Z9" s="290"/>
      <c r="AA9" s="290"/>
    </row>
    <row r="10" spans="1:27" s="47" customFormat="1" ht="69" customHeight="1">
      <c r="A10" s="274"/>
      <c r="B10" s="282"/>
      <c r="C10" s="282"/>
      <c r="D10" s="286"/>
      <c r="E10" s="286"/>
      <c r="F10" s="274"/>
      <c r="G10" s="286"/>
      <c r="H10" s="286"/>
      <c r="I10" s="286"/>
      <c r="J10" s="194"/>
      <c r="K10" s="286"/>
      <c r="L10" s="111" t="s">
        <v>25</v>
      </c>
      <c r="M10" s="112" t="s">
        <v>26</v>
      </c>
      <c r="N10" s="113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2" t="s">
        <v>26</v>
      </c>
      <c r="U10" s="113" t="s">
        <v>27</v>
      </c>
      <c r="V10" s="282"/>
      <c r="W10" s="282"/>
      <c r="X10" s="274"/>
      <c r="Y10" s="282"/>
      <c r="Z10" s="290"/>
      <c r="AA10" s="290"/>
    </row>
    <row r="11" spans="1:27" s="17" customFormat="1" ht="28.15" customHeight="1">
      <c r="A11" s="298" t="s">
        <v>212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</row>
    <row r="12" spans="1:27" s="118" customFormat="1" ht="46.9" customHeight="1">
      <c r="A12" s="174">
        <v>1</v>
      </c>
      <c r="B12" s="59"/>
      <c r="C12" s="187"/>
      <c r="D12" s="210" t="s">
        <v>162</v>
      </c>
      <c r="E12" s="211"/>
      <c r="F12" s="212" t="s">
        <v>8</v>
      </c>
      <c r="G12" s="200" t="s">
        <v>107</v>
      </c>
      <c r="H12" s="198" t="s">
        <v>104</v>
      </c>
      <c r="I12" s="199" t="s">
        <v>105</v>
      </c>
      <c r="J12" s="199" t="s">
        <v>106</v>
      </c>
      <c r="K12" s="201" t="s">
        <v>120</v>
      </c>
      <c r="L12" s="114">
        <v>129.5</v>
      </c>
      <c r="M12" s="115">
        <f>L12/2</f>
        <v>64.75</v>
      </c>
      <c r="N12" s="45">
        <f>RANK(M12,M$12:M$13,0)</f>
        <v>1</v>
      </c>
      <c r="O12" s="114"/>
      <c r="P12" s="114">
        <v>6.5</v>
      </c>
      <c r="Q12" s="114">
        <v>6.3</v>
      </c>
      <c r="R12" s="114">
        <v>6.3</v>
      </c>
      <c r="S12" s="114">
        <f>P12+Q12+R12*2</f>
        <v>25.4</v>
      </c>
      <c r="T12" s="115">
        <f>S12/0.4</f>
        <v>63.499999999999993</v>
      </c>
      <c r="U12" s="45">
        <f>RANK(T12,T$12:T$13,0)</f>
        <v>1</v>
      </c>
      <c r="V12" s="116">
        <v>1</v>
      </c>
      <c r="W12" s="116"/>
      <c r="X12" s="114">
        <f>L12+S12</f>
        <v>154.9</v>
      </c>
      <c r="Y12" s="119"/>
      <c r="Z12" s="115">
        <f>(M12+T12)/2-IF($V12=1,0.5,IF($V12=2,1.5,0))</f>
        <v>63.625</v>
      </c>
      <c r="AA12" s="117" t="s">
        <v>45</v>
      </c>
    </row>
    <row r="13" spans="1:27" s="118" customFormat="1" ht="46.9" customHeight="1">
      <c r="A13" s="174">
        <v>2</v>
      </c>
      <c r="B13" s="59"/>
      <c r="C13" s="187"/>
      <c r="D13" s="197" t="s">
        <v>163</v>
      </c>
      <c r="E13" s="198"/>
      <c r="F13" s="199" t="s">
        <v>8</v>
      </c>
      <c r="G13" s="200" t="s">
        <v>164</v>
      </c>
      <c r="H13" s="198"/>
      <c r="I13" s="199" t="s">
        <v>165</v>
      </c>
      <c r="J13" s="199" t="s">
        <v>64</v>
      </c>
      <c r="K13" s="201" t="s">
        <v>94</v>
      </c>
      <c r="L13" s="114">
        <v>119.5</v>
      </c>
      <c r="M13" s="115">
        <f>L13/2</f>
        <v>59.75</v>
      </c>
      <c r="N13" s="45">
        <f>RANK(M13,M$12:M$13,0)</f>
        <v>2</v>
      </c>
      <c r="O13" s="114"/>
      <c r="P13" s="114">
        <v>6.1</v>
      </c>
      <c r="Q13" s="114">
        <v>6.3</v>
      </c>
      <c r="R13" s="114">
        <v>6.2</v>
      </c>
      <c r="S13" s="114">
        <f>P13+Q13+R13*2</f>
        <v>24.799999999999997</v>
      </c>
      <c r="T13" s="115">
        <f>S13/0.4</f>
        <v>61.999999999999993</v>
      </c>
      <c r="U13" s="45">
        <f>RANK(T13,T$12:T$13,0)</f>
        <v>2</v>
      </c>
      <c r="V13" s="116"/>
      <c r="W13" s="116"/>
      <c r="X13" s="114">
        <f>L13+S13</f>
        <v>144.30000000000001</v>
      </c>
      <c r="Y13" s="119"/>
      <c r="Z13" s="115">
        <f>(M13+T13)/2-IF($V13=1,0.5,IF($V13=2,1.5,0))</f>
        <v>60.875</v>
      </c>
      <c r="AA13" s="117" t="s">
        <v>45</v>
      </c>
    </row>
    <row r="14" spans="1:27" s="118" customFormat="1" ht="25.9" customHeight="1">
      <c r="A14" s="298" t="s">
        <v>121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</row>
    <row r="15" spans="1:27" s="118" customFormat="1" ht="49.9" customHeight="1">
      <c r="A15" s="174">
        <v>1</v>
      </c>
      <c r="B15" s="59"/>
      <c r="C15" s="187"/>
      <c r="D15" s="197" t="s">
        <v>103</v>
      </c>
      <c r="E15" s="198" t="s">
        <v>156</v>
      </c>
      <c r="F15" s="199" t="s">
        <v>8</v>
      </c>
      <c r="G15" s="200" t="s">
        <v>107</v>
      </c>
      <c r="H15" s="198" t="s">
        <v>104</v>
      </c>
      <c r="I15" s="199" t="s">
        <v>105</v>
      </c>
      <c r="J15" s="199" t="s">
        <v>106</v>
      </c>
      <c r="K15" s="201" t="s">
        <v>120</v>
      </c>
      <c r="L15" s="114">
        <v>134.5</v>
      </c>
      <c r="M15" s="115">
        <f>L15/2</f>
        <v>67.25</v>
      </c>
      <c r="N15" s="45">
        <f>RANK(M15,M$15:M$18,0)</f>
        <v>1</v>
      </c>
      <c r="O15" s="114"/>
      <c r="P15" s="114">
        <v>7.1</v>
      </c>
      <c r="Q15" s="114">
        <v>7.1</v>
      </c>
      <c r="R15" s="114">
        <v>7.1</v>
      </c>
      <c r="S15" s="114">
        <f>P15+Q15+R15*2</f>
        <v>28.4</v>
      </c>
      <c r="T15" s="115">
        <f>S15/0.4</f>
        <v>70.999999999999986</v>
      </c>
      <c r="U15" s="45">
        <f>RANK(T15,T$15:T$18,0)</f>
        <v>1</v>
      </c>
      <c r="V15" s="116"/>
      <c r="W15" s="116"/>
      <c r="X15" s="114">
        <f>L15+S15</f>
        <v>162.9</v>
      </c>
      <c r="Y15" s="119"/>
      <c r="Z15" s="115">
        <f>(M15+T15)/2-IF($V15=1,0.5,IF($V15=2,1.5,0))</f>
        <v>69.125</v>
      </c>
      <c r="AA15" s="117" t="s">
        <v>45</v>
      </c>
    </row>
    <row r="16" spans="1:27" s="118" customFormat="1" ht="49.9" customHeight="1">
      <c r="A16" s="174">
        <v>2</v>
      </c>
      <c r="B16" s="59"/>
      <c r="C16" s="188"/>
      <c r="D16" s="197" t="s">
        <v>95</v>
      </c>
      <c r="E16" s="198" t="s">
        <v>96</v>
      </c>
      <c r="F16" s="199" t="s">
        <v>8</v>
      </c>
      <c r="G16" s="200" t="s">
        <v>97</v>
      </c>
      <c r="H16" s="198" t="s">
        <v>98</v>
      </c>
      <c r="I16" s="199" t="s">
        <v>99</v>
      </c>
      <c r="J16" s="199" t="s">
        <v>64</v>
      </c>
      <c r="K16" s="201" t="s">
        <v>94</v>
      </c>
      <c r="L16" s="114">
        <v>126</v>
      </c>
      <c r="M16" s="115">
        <f>L16/2</f>
        <v>63</v>
      </c>
      <c r="N16" s="45">
        <f>RANK(M16,M$15:M$18,0)</f>
        <v>2</v>
      </c>
      <c r="O16" s="114"/>
      <c r="P16" s="114">
        <v>6.6</v>
      </c>
      <c r="Q16" s="114">
        <v>6.6</v>
      </c>
      <c r="R16" s="114">
        <v>6.5</v>
      </c>
      <c r="S16" s="114">
        <f>P16+Q16+R16*2</f>
        <v>26.2</v>
      </c>
      <c r="T16" s="115">
        <f>S16/0.4</f>
        <v>65.5</v>
      </c>
      <c r="U16" s="45">
        <f>RANK(T16,T$15:T$18,0)</f>
        <v>2</v>
      </c>
      <c r="V16" s="116"/>
      <c r="W16" s="116"/>
      <c r="X16" s="114">
        <f>L16+S16</f>
        <v>152.19999999999999</v>
      </c>
      <c r="Y16" s="119"/>
      <c r="Z16" s="115">
        <f>(M16+T16)/2-IF($V16=1,0.5,IF($V16=2,1.5,0))</f>
        <v>64.25</v>
      </c>
      <c r="AA16" s="117" t="s">
        <v>45</v>
      </c>
    </row>
    <row r="17" spans="1:44" s="118" customFormat="1" ht="49.9" customHeight="1">
      <c r="A17" s="174">
        <v>3</v>
      </c>
      <c r="B17" s="59"/>
      <c r="C17" s="187"/>
      <c r="D17" s="210" t="s">
        <v>166</v>
      </c>
      <c r="E17" s="211"/>
      <c r="F17" s="212" t="s">
        <v>8</v>
      </c>
      <c r="G17" s="200" t="s">
        <v>108</v>
      </c>
      <c r="H17" s="198" t="s">
        <v>109</v>
      </c>
      <c r="I17" s="199" t="s">
        <v>89</v>
      </c>
      <c r="J17" s="212" t="s">
        <v>167</v>
      </c>
      <c r="K17" s="213" t="s">
        <v>94</v>
      </c>
      <c r="L17" s="114">
        <v>121</v>
      </c>
      <c r="M17" s="115">
        <f>L17/2</f>
        <v>60.5</v>
      </c>
      <c r="N17" s="45">
        <f>RANK(M17,M$15:M$18,0)</f>
        <v>3</v>
      </c>
      <c r="O17" s="114"/>
      <c r="P17" s="114">
        <v>6</v>
      </c>
      <c r="Q17" s="114">
        <v>6</v>
      </c>
      <c r="R17" s="114">
        <v>6</v>
      </c>
      <c r="S17" s="114">
        <f>P17+Q17+R17*2</f>
        <v>24</v>
      </c>
      <c r="T17" s="115">
        <f>S17/0.4</f>
        <v>60</v>
      </c>
      <c r="U17" s="45">
        <f>RANK(T17,T$15:T$18,0)</f>
        <v>4</v>
      </c>
      <c r="V17" s="116">
        <v>1</v>
      </c>
      <c r="W17" s="116"/>
      <c r="X17" s="114">
        <f>L17+S17</f>
        <v>145</v>
      </c>
      <c r="Y17" s="119"/>
      <c r="Z17" s="115">
        <f>(M17+T17)/2-IF($V17=1,0.5,IF($V17=2,1.5,0))</f>
        <v>59.75</v>
      </c>
      <c r="AA17" s="117" t="s">
        <v>45</v>
      </c>
    </row>
    <row r="18" spans="1:44" s="118" customFormat="1" ht="49.9" customHeight="1">
      <c r="A18" s="174">
        <v>4</v>
      </c>
      <c r="B18" s="59"/>
      <c r="C18" s="187"/>
      <c r="D18" s="197" t="s">
        <v>95</v>
      </c>
      <c r="E18" s="198" t="s">
        <v>96</v>
      </c>
      <c r="F18" s="199" t="s">
        <v>8</v>
      </c>
      <c r="G18" s="200" t="s">
        <v>100</v>
      </c>
      <c r="H18" s="198" t="s">
        <v>101</v>
      </c>
      <c r="I18" s="199" t="s">
        <v>102</v>
      </c>
      <c r="J18" s="199" t="s">
        <v>64</v>
      </c>
      <c r="K18" s="201" t="s">
        <v>94</v>
      </c>
      <c r="L18" s="114">
        <v>118.5</v>
      </c>
      <c r="M18" s="115">
        <f>L18/2</f>
        <v>59.25</v>
      </c>
      <c r="N18" s="45">
        <f>RANK(M18,M$15:M$18,0)</f>
        <v>4</v>
      </c>
      <c r="O18" s="114"/>
      <c r="P18" s="114">
        <v>6.1</v>
      </c>
      <c r="Q18" s="114">
        <v>5.8</v>
      </c>
      <c r="R18" s="114">
        <v>6.1</v>
      </c>
      <c r="S18" s="114">
        <f>P18+Q18+R18*2</f>
        <v>24.099999999999998</v>
      </c>
      <c r="T18" s="115">
        <f>S18/0.4</f>
        <v>60.249999999999993</v>
      </c>
      <c r="U18" s="45">
        <f>RANK(T18,T$15:T$18,0)</f>
        <v>3</v>
      </c>
      <c r="V18" s="116"/>
      <c r="W18" s="116"/>
      <c r="X18" s="114">
        <f>L18+S18</f>
        <v>142.6</v>
      </c>
      <c r="Y18" s="119"/>
      <c r="Z18" s="115">
        <f>(M18+T18)/2-IF($V18=1,0.5,IF($V18=2,1.5,0))</f>
        <v>59.75</v>
      </c>
      <c r="AA18" s="117" t="s">
        <v>45</v>
      </c>
    </row>
    <row r="19" spans="1:44" s="118" customFormat="1" ht="36.75" customHeight="1">
      <c r="A19" s="55"/>
      <c r="B19" s="60"/>
      <c r="C19" s="60"/>
      <c r="D19" s="72"/>
      <c r="E19" s="49"/>
      <c r="F19" s="61"/>
      <c r="G19" s="62"/>
      <c r="H19" s="73"/>
      <c r="I19" s="74"/>
      <c r="J19" s="75"/>
      <c r="K19" s="73"/>
      <c r="L19" s="120"/>
      <c r="M19" s="121"/>
      <c r="N19" s="56"/>
      <c r="O19" s="120"/>
      <c r="P19" s="121"/>
      <c r="Q19" s="56"/>
      <c r="R19" s="120"/>
      <c r="S19" s="120"/>
      <c r="T19" s="121"/>
      <c r="U19" s="56"/>
      <c r="V19" s="122"/>
      <c r="W19" s="122"/>
      <c r="X19" s="120"/>
      <c r="Y19" s="123"/>
      <c r="Z19" s="121"/>
      <c r="AA19" s="124"/>
    </row>
    <row r="20" spans="1:44" s="22" customFormat="1" ht="33" customHeight="1">
      <c r="A20" s="12"/>
      <c r="B20" s="12"/>
      <c r="C20" s="18"/>
      <c r="D20" s="18" t="s">
        <v>16</v>
      </c>
      <c r="E20" s="18"/>
      <c r="F20" s="18"/>
      <c r="G20" s="18"/>
      <c r="H20" s="19"/>
      <c r="I20" s="20"/>
      <c r="J20" s="19"/>
      <c r="K20" s="64" t="s">
        <v>111</v>
      </c>
      <c r="L20" s="21"/>
      <c r="N20" s="12"/>
      <c r="O20" s="23"/>
      <c r="Q20" s="12"/>
      <c r="R20" s="23"/>
      <c r="T20" s="12"/>
      <c r="U20" s="12"/>
      <c r="V20" s="12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22" customFormat="1">
      <c r="A21" s="12"/>
      <c r="B21" s="12"/>
      <c r="C21" s="18"/>
      <c r="D21" s="18"/>
      <c r="E21" s="18"/>
      <c r="F21" s="18"/>
      <c r="G21" s="18"/>
      <c r="H21" s="19"/>
      <c r="I21" s="20"/>
      <c r="J21" s="19"/>
      <c r="K21" s="64"/>
      <c r="L21" s="21"/>
      <c r="N21" s="12"/>
      <c r="O21" s="23"/>
      <c r="Q21" s="12"/>
      <c r="R21" s="23"/>
      <c r="T21" s="12"/>
      <c r="U21" s="12"/>
      <c r="V21" s="12"/>
      <c r="W21" s="12"/>
      <c r="X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s="12" customFormat="1" ht="33" customHeight="1">
      <c r="D22" s="18" t="s">
        <v>9</v>
      </c>
      <c r="K22" s="64" t="s">
        <v>132</v>
      </c>
      <c r="L22" s="23"/>
      <c r="M22" s="22"/>
      <c r="O22" s="23"/>
      <c r="P22" s="22"/>
      <c r="R22" s="23"/>
      <c r="S22" s="22"/>
      <c r="Y22" s="22"/>
    </row>
    <row r="23" spans="1:44">
      <c r="L23" s="20"/>
      <c r="M23" s="19"/>
      <c r="O23" s="99"/>
      <c r="P23" s="99"/>
      <c r="R23" s="99"/>
      <c r="S23" s="99"/>
      <c r="T23" s="99"/>
      <c r="Z23" s="99"/>
    </row>
    <row r="24" spans="1:44">
      <c r="K24" s="19"/>
      <c r="L24" s="20"/>
      <c r="M24" s="19"/>
      <c r="O24" s="99"/>
      <c r="P24" s="99"/>
      <c r="R24" s="99"/>
      <c r="S24" s="99"/>
      <c r="T24" s="99"/>
      <c r="Z24" s="99"/>
    </row>
  </sheetData>
  <protectedRanges>
    <protectedRange sqref="K20:K21" name="Диапазон1_3_1_1_3_11_1_1_3_1_1_2_1_3_3_1_1_4_1_1_1"/>
    <protectedRange sqref="K22" name="Диапазон1_3_1_1_3_11_1_1_3_1_1_2_1_3_3_1_1_4_1_1_1_1"/>
  </protectedRanges>
  <sortState ref="A15:AR18">
    <sortCondition descending="1" ref="Z15:Z18"/>
  </sortState>
  <mergeCells count="28">
    <mergeCell ref="F8:F10"/>
    <mergeCell ref="A6:AA6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14:AA14"/>
    <mergeCell ref="A11:AA11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30</vt:i4>
      </vt:variant>
    </vt:vector>
  </HeadingPairs>
  <TitlesOfParts>
    <vt:vector size="47" baseType="lpstr">
      <vt:lpstr>МЛ клубн</vt:lpstr>
      <vt:lpstr>МЛ рег</vt:lpstr>
      <vt:lpstr>МЛ5</vt:lpstr>
      <vt:lpstr>1.2 пони</vt:lpstr>
      <vt:lpstr>1.2 д</vt:lpstr>
      <vt:lpstr>ППДА П</vt:lpstr>
      <vt:lpstr>ППДА Д </vt:lpstr>
      <vt:lpstr>ППДА МЛ </vt:lpstr>
      <vt:lpstr>ППДА</vt:lpstr>
      <vt:lpstr> КПд д</vt:lpstr>
      <vt:lpstr>КПд ок</vt:lpstr>
      <vt:lpstr>КПпони</vt:lpstr>
      <vt:lpstr>ППюн ОК</vt:lpstr>
      <vt:lpstr>ППюн дж</vt:lpstr>
      <vt:lpstr>МП</vt:lpstr>
      <vt:lpstr>Выбор</vt:lpstr>
      <vt:lpstr>Судейская</vt:lpstr>
      <vt:lpstr>' КПд д'!Заголовки_для_печати</vt:lpstr>
      <vt:lpstr>'1.2 д'!Заголовки_для_печати</vt:lpstr>
      <vt:lpstr>'1.2 пони'!Заголовки_для_печати</vt:lpstr>
      <vt:lpstr>Выбор!Заголовки_для_печати</vt:lpstr>
      <vt:lpstr>'КПд ок'!Заголовки_для_печати</vt:lpstr>
      <vt:lpstr>КПпони!Заголовки_для_печати</vt:lpstr>
      <vt:lpstr>МП!Заголовки_для_печати</vt:lpstr>
      <vt:lpstr>ППДА!Заголовки_для_печати</vt:lpstr>
      <vt:lpstr>'ППДА Д '!Заголовки_для_печати</vt:lpstr>
      <vt:lpstr>'ППДА МЛ '!Заголовки_для_печати</vt:lpstr>
      <vt:lpstr>'ППДА П'!Заголовки_для_печати</vt:lpstr>
      <vt:lpstr>'ППюн дж'!Заголовки_для_печати</vt:lpstr>
      <vt:lpstr>'ППюн ОК'!Заголовки_для_печати</vt:lpstr>
      <vt:lpstr>' КПд д'!Область_печати</vt:lpstr>
      <vt:lpstr>'1.2 д'!Область_печати</vt:lpstr>
      <vt:lpstr>'1.2 пони'!Область_печати</vt:lpstr>
      <vt:lpstr>Выбор!Область_печати</vt:lpstr>
      <vt:lpstr>'КПд ок'!Область_печати</vt:lpstr>
      <vt:lpstr>КПпони!Область_печати</vt:lpstr>
      <vt:lpstr>'МЛ клубн'!Область_печати</vt:lpstr>
      <vt:lpstr>'МЛ рег'!Область_печати</vt:lpstr>
      <vt:lpstr>МЛ5!Область_печати</vt:lpstr>
      <vt:lpstr>МП!Область_печати</vt:lpstr>
      <vt:lpstr>ППДА!Область_печати</vt:lpstr>
      <vt:lpstr>'ППДА Д '!Область_печати</vt:lpstr>
      <vt:lpstr>'ППДА МЛ '!Область_печати</vt:lpstr>
      <vt:lpstr>'ППДА П'!Область_печати</vt:lpstr>
      <vt:lpstr>'ППюн дж'!Область_печати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2022-03-06T14:58:48Z</cp:lastPrinted>
  <dcterms:created xsi:type="dcterms:W3CDTF">2015-04-26T07:55:09Z</dcterms:created>
  <dcterms:modified xsi:type="dcterms:W3CDTF">2022-03-06T18:05:08Z</dcterms:modified>
</cp:coreProperties>
</file>